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9. Maio 2024\"/>
    </mc:Choice>
  </mc:AlternateContent>
  <xr:revisionPtr revIDLastSave="0" documentId="13_ncr:1_{62F956B8-D5F0-49B0-B0F5-FF6A00B12838}" xr6:coauthVersionLast="47" xr6:coauthVersionMax="47" xr10:uidLastSave="{00000000-0000-0000-0000-000000000000}"/>
  <bookViews>
    <workbookView xWindow="17172" yWindow="-1116" windowWidth="23256" windowHeight="12456" activeTab="1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9" i="91" l="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P84" i="70" s="1"/>
  <c r="L85" i="70"/>
  <c r="N85" i="70"/>
  <c r="O85" i="70"/>
  <c r="P85" i="70"/>
  <c r="L86" i="70"/>
  <c r="N86" i="70"/>
  <c r="O86" i="70"/>
  <c r="P86" i="70" s="1"/>
  <c r="L87" i="70"/>
  <c r="N87" i="70"/>
  <c r="O87" i="70"/>
  <c r="P87" i="70"/>
  <c r="L88" i="70"/>
  <c r="N88" i="70"/>
  <c r="O88" i="70"/>
  <c r="P88" i="70" s="1"/>
  <c r="L89" i="70"/>
  <c r="N89" i="70"/>
  <c r="O89" i="70"/>
  <c r="P89" i="70"/>
  <c r="O90" i="70"/>
  <c r="O91" i="70"/>
  <c r="L92" i="70"/>
  <c r="N92" i="70"/>
  <c r="O92" i="70"/>
  <c r="P92" i="70" s="1"/>
  <c r="O93" i="70"/>
  <c r="F84" i="70"/>
  <c r="F85" i="70"/>
  <c r="F86" i="70"/>
  <c r="F87" i="70"/>
  <c r="F88" i="70"/>
  <c r="F89" i="70"/>
  <c r="F92" i="70"/>
  <c r="B94" i="70"/>
  <c r="C94" i="70"/>
  <c r="F54" i="70"/>
  <c r="F55" i="70"/>
  <c r="F57" i="70"/>
  <c r="F58" i="70"/>
  <c r="F59" i="70"/>
  <c r="F60" i="70"/>
  <c r="L54" i="70"/>
  <c r="N54" i="70"/>
  <c r="P54" i="70" s="1"/>
  <c r="O54" i="70"/>
  <c r="L55" i="70"/>
  <c r="N55" i="70"/>
  <c r="O55" i="70"/>
  <c r="P55" i="70"/>
  <c r="O56" i="70"/>
  <c r="L57" i="70"/>
  <c r="N57" i="70"/>
  <c r="O57" i="70"/>
  <c r="P57" i="70"/>
  <c r="L58" i="70"/>
  <c r="N58" i="70"/>
  <c r="O58" i="70"/>
  <c r="P58" i="70"/>
  <c r="L59" i="70"/>
  <c r="N59" i="70"/>
  <c r="O59" i="70"/>
  <c r="P59" i="70"/>
  <c r="B83" i="66"/>
  <c r="C83" i="66"/>
  <c r="I32" i="86"/>
  <c r="H32" i="86"/>
  <c r="B61" i="3"/>
  <c r="C61" i="3"/>
  <c r="H61" i="3"/>
  <c r="I61" i="3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AR41" i="92" s="1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B61" i="81"/>
  <c r="C61" i="81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P92" i="83" s="1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P74" i="70" s="1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P60" i="70" s="1"/>
  <c r="L60" i="70"/>
  <c r="P90" i="83" l="1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P90" i="68" s="1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AH19" i="91"/>
  <c r="A19" i="92"/>
  <c r="N79" i="83"/>
  <c r="O79" i="83"/>
  <c r="P79" i="83" s="1"/>
  <c r="N80" i="83"/>
  <c r="O80" i="83"/>
  <c r="N81" i="83"/>
  <c r="O81" i="83"/>
  <c r="N82" i="83"/>
  <c r="O82" i="83"/>
  <c r="N83" i="83"/>
  <c r="O83" i="83"/>
  <c r="P83" i="83" s="1"/>
  <c r="N84" i="83"/>
  <c r="O84" i="83"/>
  <c r="N85" i="83"/>
  <c r="O85" i="83"/>
  <c r="N86" i="83"/>
  <c r="O86" i="83"/>
  <c r="N87" i="83"/>
  <c r="O87" i="83"/>
  <c r="P87" i="83" s="1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P29" i="83" s="1"/>
  <c r="L29" i="83"/>
  <c r="L30" i="83"/>
  <c r="F29" i="83"/>
  <c r="N53" i="70"/>
  <c r="O53" i="70"/>
  <c r="L53" i="70"/>
  <c r="F53" i="70"/>
  <c r="N20" i="70"/>
  <c r="O20" i="70"/>
  <c r="P20" i="70" s="1"/>
  <c r="F19" i="70"/>
  <c r="N84" i="68"/>
  <c r="O84" i="68"/>
  <c r="P84" i="68" s="1"/>
  <c r="N85" i="68"/>
  <c r="O85" i="68"/>
  <c r="N86" i="68"/>
  <c r="O86" i="68"/>
  <c r="N87" i="68"/>
  <c r="O87" i="68"/>
  <c r="N88" i="68"/>
  <c r="O88" i="68"/>
  <c r="N89" i="68"/>
  <c r="O89" i="68"/>
  <c r="N92" i="68"/>
  <c r="O92" i="68"/>
  <c r="O93" i="68"/>
  <c r="N94" i="68"/>
  <c r="O94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F82" i="66"/>
  <c r="L81" i="66"/>
  <c r="N81" i="66"/>
  <c r="O81" i="66"/>
  <c r="L82" i="66"/>
  <c r="N82" i="66"/>
  <c r="O82" i="66"/>
  <c r="N53" i="48"/>
  <c r="P53" i="48" s="1"/>
  <c r="O53" i="48"/>
  <c r="L53" i="48"/>
  <c r="F53" i="48"/>
  <c r="N88" i="47"/>
  <c r="O88" i="47"/>
  <c r="P88" i="47" s="1"/>
  <c r="N89" i="47"/>
  <c r="O89" i="47"/>
  <c r="P89" i="47" s="1"/>
  <c r="L88" i="47"/>
  <c r="L89" i="47"/>
  <c r="F88" i="47"/>
  <c r="N89" i="46"/>
  <c r="O89" i="46"/>
  <c r="P89" i="46" s="1"/>
  <c r="L89" i="46"/>
  <c r="F89" i="46"/>
  <c r="N61" i="70" l="1"/>
  <c r="L61" i="70"/>
  <c r="P18" i="70"/>
  <c r="P81" i="66"/>
  <c r="F61" i="70"/>
  <c r="O61" i="70"/>
  <c r="P61" i="70" s="1"/>
  <c r="P19" i="70"/>
  <c r="P87" i="68"/>
  <c r="P91" i="68"/>
  <c r="P86" i="83"/>
  <c r="P88" i="83"/>
  <c r="P80" i="83"/>
  <c r="P53" i="70"/>
  <c r="P92" i="68"/>
  <c r="P86" i="68"/>
  <c r="P82" i="66"/>
  <c r="P85" i="68"/>
  <c r="P89" i="68"/>
  <c r="P88" i="68"/>
  <c r="P94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N94" i="70" l="1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AW64" i="92"/>
  <c r="AW65" i="92"/>
  <c r="AW66" i="92"/>
  <c r="AW67" i="92"/>
  <c r="T42" i="92"/>
  <c r="T43" i="92"/>
  <c r="T44" i="92"/>
  <c r="N78" i="66"/>
  <c r="O78" i="66"/>
  <c r="N79" i="66"/>
  <c r="O79" i="66"/>
  <c r="L78" i="66"/>
  <c r="L79" i="66"/>
  <c r="F78" i="66"/>
  <c r="F79" i="66"/>
  <c r="F64" i="66"/>
  <c r="F65" i="66"/>
  <c r="N66" i="66"/>
  <c r="O66" i="66"/>
  <c r="L66" i="66"/>
  <c r="P66" i="66" l="1"/>
  <c r="P94" i="70"/>
  <c r="P79" i="66"/>
  <c r="P78" i="66"/>
  <c r="N90" i="47"/>
  <c r="O90" i="47"/>
  <c r="P90" i="47" s="1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Q29" i="93" s="1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M13" i="93" s="1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G13" i="93" l="1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Q65" i="92" s="1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W45" i="92" s="1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AW44" i="92" s="1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I43" i="92" s="1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Q43" i="92" s="1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X42" i="92" s="1"/>
  <c r="AF42" i="92"/>
  <c r="AW42" i="92" s="1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Z35" i="92" s="1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Z34" i="92" s="1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Z29" i="92" s="1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X22" i="92" s="1"/>
  <c r="AF22" i="92"/>
  <c r="AW22" i="92" s="1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W21" i="92" s="1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Q21" i="92" s="1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W23" i="92" s="1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Z13" i="92" s="1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Z12" i="92" s="1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Z10" i="92" s="1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W67" i="91" s="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W66" i="91" s="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I65" i="91" s="1"/>
  <c r="AG65" i="91"/>
  <c r="AF65" i="91"/>
  <c r="AW65" i="91" s="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Q65" i="91" s="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W64" i="91" s="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Z58" i="91" s="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Z56" i="91" s="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W45" i="91" s="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W44" i="91" s="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W43" i="91" s="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W42" i="91" s="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Z35" i="91" s="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Z34" i="91" s="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Z31" i="91" s="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F22" i="91"/>
  <c r="AW22" i="91" s="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I21" i="91" s="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Y20" i="91" s="1"/>
  <c r="AG20" i="91"/>
  <c r="AF20" i="91"/>
  <c r="AW20" i="91" s="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Z13" i="91" s="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Z30" i="92" l="1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Z65" i="92" s="1"/>
  <c r="AY42" i="91"/>
  <c r="AX44" i="9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Z20" i="91" s="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Z43" i="92" s="1"/>
  <c r="AY44" i="92"/>
  <c r="AZ44" i="92" s="1"/>
  <c r="AI66" i="92"/>
  <c r="A41" i="92"/>
  <c r="AY19" i="92"/>
  <c r="AZ19" i="92" s="1"/>
  <c r="AY20" i="92"/>
  <c r="AY21" i="92"/>
  <c r="AZ21" i="92" s="1"/>
  <c r="AY22" i="92"/>
  <c r="AZ22" i="92" s="1"/>
  <c r="AY23" i="92"/>
  <c r="AZ23" i="92" s="1"/>
  <c r="AI19" i="91"/>
  <c r="AY19" i="91"/>
  <c r="AZ19" i="91" s="1"/>
  <c r="AI20" i="91"/>
  <c r="AY43" i="91"/>
  <c r="AZ43" i="91" s="1"/>
  <c r="AI41" i="91"/>
  <c r="AI42" i="91"/>
  <c r="AY21" i="91"/>
  <c r="AZ21" i="91" s="1"/>
  <c r="AY63" i="91"/>
  <c r="AY64" i="91"/>
  <c r="AY65" i="91"/>
  <c r="AZ65" i="91" s="1"/>
  <c r="AI22" i="91"/>
  <c r="AI23" i="91"/>
  <c r="AZ20" i="92" l="1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7" i="87" l="1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P58" i="47" s="1"/>
  <c r="L58" i="47"/>
  <c r="F58" i="47"/>
  <c r="P28" i="66" l="1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80" i="66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R11" i="87" l="1"/>
  <c r="Q11" i="87"/>
  <c r="R22" i="87"/>
  <c r="Q22" i="87"/>
  <c r="R33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<sst xmlns="http://schemas.openxmlformats.org/spreadsheetml/2006/main" count="2031" uniqueCount="240">
  <si>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</si>
  <si>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</si>
  <si>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</si>
  <si>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</si>
  <si>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</si>
  <si>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</si>
  <si>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</si>
  <si>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</si>
  <si>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</si>
  <si>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</si>
  <si>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</si>
  <si>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</si>
  <si>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</si>
  <si>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</si>
  <si>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</si>
  <si>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</si>
  <si>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</si>
  <si>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</si>
  <si>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</si>
  <si>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</si>
  <si>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</si>
  <si>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</si>
  <si>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</si>
  <si>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</si>
  <si>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</si>
  <si>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</si>
  <si>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</si>
  <si>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</si>
  <si>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</si>
  <si>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</si>
  <si>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</si>
  <si>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</si>
  <si>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</si>
  <si>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</si>
  <si>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</si>
  <si>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</si>
  <si>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</si>
  <si>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</si>
  <si>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</si>
  <si>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</si>
  <si>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</si>
  <si>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</si>
  <si>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</si>
  <si>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</si>
  <si>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</si>
  <si>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</si>
  <si>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</si>
  <si>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</si>
  <si>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</si>
  <si>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</si>
  <si>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</si>
  <si>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</si>
  <si>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</si>
  <si>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</si>
  <si>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</si>
  <si>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</si>
  <si>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</si>
  <si>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</si>
  <si>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</si>
  <si>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</si>
  <si>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</si>
  <si>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</si>
  <si>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</si>
  <si>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</si>
  <si>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</si>
  <si>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</si>
  <si>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</si>
  <si>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</si>
  <si>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</si>
  <si>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</si>
  <si>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</si>
  <si>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</si>
  <si>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</si>
  <si>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</si>
  <si>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</si>
  <si>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</si>
  <si>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</si>
  <si>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</si>
  <si>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</si>
  <si>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</si>
  <si>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</si>
  <si>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</si>
  <si>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</si>
  <si>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</si>
  <si>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</si>
  <si>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</si>
  <si>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</si>
  <si>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</si>
  <si>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</si>
  <si>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</si>
  <si>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</si>
  <si>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</si>
  <si>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</si>
  <si>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</si>
  <si>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</si>
  <si>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</si>
  <si>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</si>
  <si>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</si>
  <si>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</si>
  <si>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</si>
  <si>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</si>
  <si>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</si>
  <si>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</si>
  <si>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</si>
  <si>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</si>
  <si>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</si>
  <si>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</si>
  <si>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</si>
  <si>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</si>
  <si>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</si>
  <si>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</si>
  <si>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</si>
  <si>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</si>
  <si>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</si>
  <si>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</si>
  <si>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</si>
  <si>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</si>
  <si>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</si>
  <si>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</si>
  <si>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</si>
  <si>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</si>
  <si>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</si>
  <si>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</si>
  <si>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</si>
  <si>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</si>
  <si>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</si>
  <si>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</si>
  <si>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</si>
  <si>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</si>
  <si>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</si>
  <si>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</si>
  <si>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</si>
  <si>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</si>
  <si>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</si>
  <si>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</si>
  <si>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</si>
  <si>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</si>
  <si>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</si>
  <si>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</si>
  <si>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</si>
  <si>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</si>
  <si>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</si>
  <si>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</si>
  <si>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</si>
  <si>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</si>
  <si>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</si>
  <si>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Ano Móvel</t>
  </si>
  <si>
    <t>2007/2023</t>
  </si>
  <si>
    <t>D       2024/2023</t>
  </si>
  <si>
    <t>2024 /2023</t>
  </si>
  <si>
    <t>2024 / 2023</t>
  </si>
  <si>
    <t>2024/2023</t>
  </si>
  <si>
    <t>2023 - Dados preliminares a 10-05-2023</t>
  </si>
  <si>
    <t>2022 - Dados Defintivos</t>
  </si>
  <si>
    <t>jan-mai</t>
  </si>
  <si>
    <t>jun 2023 a mai 2024</t>
  </si>
  <si>
    <t>jun 2022 a mai 2023</t>
  </si>
  <si>
    <t>Exportações por Tipo de Produto - maio 2024 vs maio 2023</t>
  </si>
  <si>
    <t>Evolução das Exportações de Vinho (NC 2204) por Mercado / Acondicionamento - maio 2024 vs maio 2023</t>
  </si>
  <si>
    <t>Evolução das Exportações com Destino a uma Seleção de Mercados (NC 2204) - maio 2024 vs maio 2023</t>
  </si>
  <si>
    <t>Maio 2024 versus Maio 2023</t>
  </si>
  <si>
    <t>5 - Exportações por Tipo de produto -maio 2024 vs maio 2023</t>
  </si>
  <si>
    <t>7 - Evolução das Exportações de Vinho (NC 2204) por Mercado / Acondicionamento -maio 2024 vs maio 2023</t>
  </si>
  <si>
    <t>9 - Evolução das Exportações com Destino a uma Selecção de Mercado - maio  2024 vs maio 2023</t>
  </si>
  <si>
    <t>E.U.AMERICA</t>
  </si>
  <si>
    <t>FRANCA</t>
  </si>
  <si>
    <t>BRASIL</t>
  </si>
  <si>
    <t>REINO UNIDO</t>
  </si>
  <si>
    <t>ALEMANHA</t>
  </si>
  <si>
    <t>CANADA</t>
  </si>
  <si>
    <t>PAISES BAIXOS</t>
  </si>
  <si>
    <t>BELGICA</t>
  </si>
  <si>
    <t>POLONIA</t>
  </si>
  <si>
    <t>ANGOLA</t>
  </si>
  <si>
    <t>FEDERAÇÃO RUSSA</t>
  </si>
  <si>
    <t>SUICA</t>
  </si>
  <si>
    <t>ESPANHA</t>
  </si>
  <si>
    <t>SUECIA</t>
  </si>
  <si>
    <t>DINAMARCA</t>
  </si>
  <si>
    <t>FINLANDIA</t>
  </si>
  <si>
    <t>LUXEMBURGO</t>
  </si>
  <si>
    <t>NORUEGA</t>
  </si>
  <si>
    <t>PAISES PT N/ DETERM.</t>
  </si>
  <si>
    <t>ITALIA</t>
  </si>
  <si>
    <t>JAPAO</t>
  </si>
  <si>
    <t>CHINA</t>
  </si>
  <si>
    <t>IRLANDA</t>
  </si>
  <si>
    <t>GUINE BISSAU</t>
  </si>
  <si>
    <t>UCRANIA</t>
  </si>
  <si>
    <t>LETONIA</t>
  </si>
  <si>
    <t>ROMENIA</t>
  </si>
  <si>
    <t>AUSTRIA</t>
  </si>
  <si>
    <t>ESTONIA</t>
  </si>
  <si>
    <t>LITUANIA</t>
  </si>
  <si>
    <t>REP. CHECA</t>
  </si>
  <si>
    <t>REINO UNIDO (IRLANDA DO NORTE)</t>
  </si>
  <si>
    <t>CHIPRE</t>
  </si>
  <si>
    <t>HUNGRIA</t>
  </si>
  <si>
    <t>MALTA</t>
  </si>
  <si>
    <t>MACAU</t>
  </si>
  <si>
    <t>COREIA DO SUL</t>
  </si>
  <si>
    <t>S.TOME PRINCIPE</t>
  </si>
  <si>
    <t>AUSTRALIA</t>
  </si>
  <si>
    <t>ISRAEL</t>
  </si>
  <si>
    <t>EMIRATOS ARABES</t>
  </si>
  <si>
    <t>CABO VERDE</t>
  </si>
  <si>
    <t>SUAZILANDIA</t>
  </si>
  <si>
    <t>MOCAMBIQUE</t>
  </si>
  <si>
    <t>COLOMBIA</t>
  </si>
  <si>
    <t>BIELORRUSSIA</t>
  </si>
  <si>
    <t>SINGAPURA</t>
  </si>
  <si>
    <t>MEXICO</t>
  </si>
  <si>
    <t>AFRICA DO SUL</t>
  </si>
  <si>
    <t>GRECIA</t>
  </si>
  <si>
    <t>INDONESIA</t>
  </si>
  <si>
    <t>COSTA DO MARFIM</t>
  </si>
  <si>
    <t>VENEZUELA</t>
  </si>
  <si>
    <t>MARROCOS</t>
  </si>
  <si>
    <t>BULGARIA</t>
  </si>
  <si>
    <t>TURQUIA</t>
  </si>
  <si>
    <t>URUGUAI</t>
  </si>
  <si>
    <t>TAIWAN</t>
  </si>
  <si>
    <t>GANA</t>
  </si>
  <si>
    <t>PARAGUAI</t>
  </si>
  <si>
    <t>FILIPINAS</t>
  </si>
  <si>
    <t>TIMOR LESTE</t>
  </si>
  <si>
    <t>RUANDA</t>
  </si>
  <si>
    <t>HONG-KONG</t>
  </si>
  <si>
    <t>SENEGAL</t>
  </si>
  <si>
    <t>PROV/ABAST.BORDO PT</t>
  </si>
  <si>
    <t>REP. ESLOVACA</t>
  </si>
  <si>
    <t>NOVA ZELANDIA</t>
  </si>
  <si>
    <t>ANDORRA</t>
  </si>
  <si>
    <t>PAQUISTAO</t>
  </si>
  <si>
    <t>ESLOVENIA</t>
  </si>
  <si>
    <t>GEORGIA</t>
  </si>
  <si>
    <t>PERU</t>
  </si>
  <si>
    <t>MOLDAVIA</t>
  </si>
  <si>
    <t>TOBAGO E TRINDADE</t>
  </si>
  <si>
    <t>CAZAQUISTAO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</si>
</sst>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73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927571.21499999834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517373.66099999961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199089.788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728481.42699999828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196161.88799999977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211344.63599999822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520064.69099999964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13" t="s">
        <v>25</v>
      </c>
      <c r="F2" s="313"/>
      <c r="G2" s="313"/>
      <c r="H2" s="313"/>
      <c r="I2" s="313"/>
      <c r="J2" s="313"/>
      <c r="K2" s="313"/>
    </row>
    <row r="3" spans="2:11" ht="15.75" x14ac:dyDescent="0.25">
      <c r="E3" s="313" t="s">
        <v>160</v>
      </c>
      <c r="F3" s="313"/>
      <c r="G3" s="313"/>
      <c r="H3" s="313"/>
      <c r="I3" s="313"/>
      <c r="J3" s="313"/>
      <c r="K3" s="31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161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162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163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13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7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150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 / 2023</v>
      </c>
      <c r="N5" s="347" t="str">
        <f>B5</f>
        <v>jan-mai</v>
      </c>
      <c r="O5" s="348"/>
      <c r="P5" s="131" t="str">
        <f>L5</f>
        <v>2024 / 2023</v>
      </c>
    </row>
    <row r="6" spans="1:17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164</v>
      </c>
      <c r="B7" s="19">
        <v>102858.79999999997</v>
      </c>
      <c r="C7" s="147">
        <v>103997.48</v>
      </c>
      <c r="D7" s="214">
        <f>B7/$B$33</f>
        <v>8.0162336626418113E-2</v>
      </c>
      <c r="E7" s="246">
        <f>C7/$C$33</f>
        <v>7.3527239165131125E-2</v>
      </c>
      <c r="F7" s="52">
        <f>(C7-B7)/B7</f>
        <v>1.1070321644818162E-2</v>
      </c>
      <c r="H7" s="19">
        <v>43721.24</v>
      </c>
      <c r="I7" s="147">
        <v>42733.492000000006</v>
      </c>
      <c r="J7" s="214">
        <f t="shared" ref="J7:J32" si="0">H7/$H$33</f>
        <v>0.12090484344118563</v>
      </c>
      <c r="K7" s="246">
        <f>I7/$I$33</f>
        <v>0.11366888682635301</v>
      </c>
      <c r="L7" s="52">
        <f>(I7-H7)/H7</f>
        <v>-2.2591948444279995E-2</v>
      </c>
      <c r="N7" s="40">
        <f t="shared" ref="N7:N33" si="1">(H7/B7)*10</f>
        <v>4.25060762909931</v>
      </c>
      <c r="O7" s="149">
        <f t="shared" ref="O7:O33" si="2">(I7/C7)*10</f>
        <v>4.1090891817763282</v>
      </c>
      <c r="P7" s="52">
        <f>(O7-N7)/N7</f>
        <v>-3.3293698141921679E-2</v>
      </c>
      <c r="Q7" s="2"/>
    </row>
    <row r="8" spans="1:17" ht="20.100000000000001" customHeight="1" x14ac:dyDescent="0.25">
      <c r="A8" s="8" t="s">
        <v>165</v>
      </c>
      <c r="B8" s="19">
        <v>146909.39999999997</v>
      </c>
      <c r="C8" s="140">
        <v>140349.38999999984</v>
      </c>
      <c r="D8" s="214">
        <f t="shared" ref="D8:D32" si="3">B8/$B$33</f>
        <v>0.1144928851628165</v>
      </c>
      <c r="E8" s="215">
        <f t="shared" ref="E8:E32" si="4">C8/$C$33</f>
        <v>9.9228396353548673E-2</v>
      </c>
      <c r="F8" s="52">
        <f t="shared" ref="F8:F33" si="5">(C8-B8)/B8</f>
        <v>-4.4653439466774268E-2</v>
      </c>
      <c r="H8" s="19">
        <v>42447.79300000002</v>
      </c>
      <c r="I8" s="140">
        <v>42343.70299999998</v>
      </c>
      <c r="J8" s="214">
        <f t="shared" si="0"/>
        <v>0.11738330768040563</v>
      </c>
      <c r="K8" s="215">
        <f t="shared" ref="K8:K32" si="6">I8/$I$33</f>
        <v>0.11263206817069153</v>
      </c>
      <c r="L8" s="52">
        <f t="shared" ref="L8:L33" si="7">(I8-H8)/H8</f>
        <v>-2.4521887392364573E-3</v>
      </c>
      <c r="N8" s="40">
        <f t="shared" si="1"/>
        <v>2.8893857710942954</v>
      </c>
      <c r="O8" s="143">
        <f t="shared" si="2"/>
        <v>3.0170208078567375</v>
      </c>
      <c r="P8" s="52">
        <f t="shared" ref="P8:P33" si="8">(O8-N8)/N8</f>
        <v>4.4173761094595206E-2</v>
      </c>
      <c r="Q8" s="2"/>
    </row>
    <row r="9" spans="1:17" ht="20.100000000000001" customHeight="1" x14ac:dyDescent="0.25">
      <c r="A9" s="8" t="s">
        <v>166</v>
      </c>
      <c r="B9" s="19">
        <v>91755.909999999931</v>
      </c>
      <c r="C9" s="140">
        <v>107076.12000000005</v>
      </c>
      <c r="D9" s="214">
        <f t="shared" si="3"/>
        <v>7.150937153537977E-2</v>
      </c>
      <c r="E9" s="215">
        <f t="shared" si="4"/>
        <v>7.5703867864050978E-2</v>
      </c>
      <c r="F9" s="52">
        <f t="shared" si="5"/>
        <v>0.16696701062634695</v>
      </c>
      <c r="H9" s="19">
        <v>28264.890000000014</v>
      </c>
      <c r="I9" s="140">
        <v>32577.030000000024</v>
      </c>
      <c r="J9" s="214">
        <f t="shared" si="0"/>
        <v>7.8162515526374252E-2</v>
      </c>
      <c r="K9" s="215">
        <f t="shared" si="6"/>
        <v>8.6653221230053201E-2</v>
      </c>
      <c r="L9" s="52">
        <f t="shared" si="7"/>
        <v>0.15256171172079594</v>
      </c>
      <c r="N9" s="40">
        <f t="shared" si="1"/>
        <v>3.0804435376424295</v>
      </c>
      <c r="O9" s="143">
        <f t="shared" si="2"/>
        <v>3.042417861237408</v>
      </c>
      <c r="P9" s="52">
        <f t="shared" si="8"/>
        <v>-1.2344221194238768E-2</v>
      </c>
      <c r="Q9" s="2"/>
    </row>
    <row r="10" spans="1:17" ht="20.100000000000001" customHeight="1" x14ac:dyDescent="0.25">
      <c r="A10" s="8" t="s">
        <v>167</v>
      </c>
      <c r="B10" s="19">
        <v>79323.269999999946</v>
      </c>
      <c r="C10" s="140">
        <v>77736.640000000014</v>
      </c>
      <c r="D10" s="214">
        <f t="shared" si="3"/>
        <v>6.1820074432603248E-2</v>
      </c>
      <c r="E10" s="215">
        <f t="shared" si="4"/>
        <v>5.4960567517344648E-2</v>
      </c>
      <c r="F10" s="52">
        <f t="shared" si="5"/>
        <v>-2.0002075053132996E-2</v>
      </c>
      <c r="H10" s="19">
        <v>27014.996999999996</v>
      </c>
      <c r="I10" s="140">
        <v>25253.346999999983</v>
      </c>
      <c r="J10" s="214">
        <f t="shared" si="0"/>
        <v>7.4706114987797667E-2</v>
      </c>
      <c r="K10" s="215">
        <f t="shared" si="6"/>
        <v>6.7172601811469529E-2</v>
      </c>
      <c r="L10" s="52">
        <f t="shared" si="7"/>
        <v>-6.5210075722015176E-2</v>
      </c>
      <c r="N10" s="40">
        <f t="shared" si="1"/>
        <v>3.4056837293772704</v>
      </c>
      <c r="O10" s="143">
        <f t="shared" si="2"/>
        <v>3.2485771188463994</v>
      </c>
      <c r="P10" s="52">
        <f t="shared" si="8"/>
        <v>-4.6130710604650862E-2</v>
      </c>
      <c r="Q10" s="2"/>
    </row>
    <row r="11" spans="1:17" ht="20.100000000000001" customHeight="1" x14ac:dyDescent="0.25">
      <c r="A11" s="8" t="s">
        <v>168</v>
      </c>
      <c r="B11" s="19">
        <v>83515.229999999967</v>
      </c>
      <c r="C11" s="140">
        <v>99018.32</v>
      </c>
      <c r="D11" s="214">
        <f t="shared" si="3"/>
        <v>6.5087051187576878E-2</v>
      </c>
      <c r="E11" s="215">
        <f t="shared" si="4"/>
        <v>7.0006924171330753E-2</v>
      </c>
      <c r="F11" s="52">
        <f t="shared" si="5"/>
        <v>0.18563189013548842</v>
      </c>
      <c r="H11" s="19">
        <v>20676.405000000002</v>
      </c>
      <c r="I11" s="140">
        <v>21693.292000000009</v>
      </c>
      <c r="J11" s="214">
        <f t="shared" si="0"/>
        <v>5.717764430861403E-2</v>
      </c>
      <c r="K11" s="215">
        <f t="shared" si="6"/>
        <v>5.7703038947508188E-2</v>
      </c>
      <c r="L11" s="52">
        <f t="shared" si="7"/>
        <v>4.9181035097736088E-2</v>
      </c>
      <c r="N11" s="40">
        <f t="shared" si="1"/>
        <v>2.475764600061571</v>
      </c>
      <c r="O11" s="143">
        <f t="shared" si="2"/>
        <v>2.190836200816173</v>
      </c>
      <c r="P11" s="52">
        <f t="shared" si="8"/>
        <v>-0.11508703179547519</v>
      </c>
      <c r="Q11" s="2"/>
    </row>
    <row r="12" spans="1:17" ht="20.100000000000001" customHeight="1" x14ac:dyDescent="0.25">
      <c r="A12" s="8" t="s">
        <v>169</v>
      </c>
      <c r="B12" s="19">
        <v>52179.059999999969</v>
      </c>
      <c r="C12" s="140">
        <v>51013.979999999989</v>
      </c>
      <c r="D12" s="214">
        <f t="shared" si="3"/>
        <v>4.0665410957254677E-2</v>
      </c>
      <c r="E12" s="215">
        <f t="shared" si="4"/>
        <v>3.6067384596484599E-2</v>
      </c>
      <c r="F12" s="52">
        <f t="shared" si="5"/>
        <v>-2.23284972937416E-2</v>
      </c>
      <c r="H12" s="19">
        <v>19809.257999999994</v>
      </c>
      <c r="I12" s="140">
        <v>20413.256999999994</v>
      </c>
      <c r="J12" s="214">
        <f t="shared" si="0"/>
        <v>5.4779673156023327E-2</v>
      </c>
      <c r="K12" s="215">
        <f t="shared" si="6"/>
        <v>5.4298211802823355E-2</v>
      </c>
      <c r="L12" s="52">
        <f t="shared" si="7"/>
        <v>3.0490743267617595E-2</v>
      </c>
      <c r="N12" s="40">
        <f t="shared" si="1"/>
        <v>3.7963999351463991</v>
      </c>
      <c r="O12" s="143">
        <f t="shared" si="2"/>
        <v>4.0015025293066717</v>
      </c>
      <c r="P12" s="52">
        <f t="shared" si="8"/>
        <v>5.4025549906233303E-2</v>
      </c>
      <c r="Q12" s="2"/>
    </row>
    <row r="13" spans="1:17" ht="20.100000000000001" customHeight="1" x14ac:dyDescent="0.25">
      <c r="A13" s="8" t="s">
        <v>170</v>
      </c>
      <c r="B13" s="19">
        <v>71179.719999999987</v>
      </c>
      <c r="C13" s="140">
        <v>51869.849999999991</v>
      </c>
      <c r="D13" s="214">
        <f t="shared" si="3"/>
        <v>5.5473451718415792E-2</v>
      </c>
      <c r="E13" s="215">
        <f t="shared" si="4"/>
        <v>3.6672493087423617E-2</v>
      </c>
      <c r="F13" s="52">
        <f t="shared" si="5"/>
        <v>-0.27128330934710054</v>
      </c>
      <c r="H13" s="19">
        <v>19776.488000000008</v>
      </c>
      <c r="I13" s="140">
        <v>18032.161999999997</v>
      </c>
      <c r="J13" s="214">
        <f t="shared" si="0"/>
        <v>5.468905240236753E-2</v>
      </c>
      <c r="K13" s="215">
        <f t="shared" si="6"/>
        <v>4.7964621791555501E-2</v>
      </c>
      <c r="L13" s="52">
        <f t="shared" si="7"/>
        <v>-8.8202010387284688E-2</v>
      </c>
      <c r="N13" s="40">
        <f t="shared" si="1"/>
        <v>2.7783880015262792</v>
      </c>
      <c r="O13" s="143">
        <f t="shared" si="2"/>
        <v>3.4764245510638645</v>
      </c>
      <c r="P13" s="52">
        <f t="shared" si="8"/>
        <v>0.25123796573917179</v>
      </c>
      <c r="Q13" s="2"/>
    </row>
    <row r="14" spans="1:17" ht="20.100000000000001" customHeight="1" x14ac:dyDescent="0.25">
      <c r="A14" s="8" t="s">
        <v>171</v>
      </c>
      <c r="B14" s="19">
        <v>38628.120000000003</v>
      </c>
      <c r="C14" s="140">
        <v>42220.569999999992</v>
      </c>
      <c r="D14" s="214">
        <f t="shared" si="3"/>
        <v>3.0104574024640333E-2</v>
      </c>
      <c r="E14" s="215">
        <f t="shared" si="4"/>
        <v>2.9850357413258085E-2</v>
      </c>
      <c r="F14" s="52">
        <f t="shared" si="5"/>
        <v>9.3000901933617E-2</v>
      </c>
      <c r="H14" s="19">
        <v>14068.220000000001</v>
      </c>
      <c r="I14" s="140">
        <v>15698.770999999997</v>
      </c>
      <c r="J14" s="214">
        <f t="shared" si="0"/>
        <v>3.8903652700521686E-2</v>
      </c>
      <c r="K14" s="215">
        <f t="shared" si="6"/>
        <v>4.1757921962282701E-2</v>
      </c>
      <c r="L14" s="52">
        <f t="shared" si="7"/>
        <v>0.11590314908353691</v>
      </c>
      <c r="N14" s="40">
        <f t="shared" si="1"/>
        <v>3.6419634193949904</v>
      </c>
      <c r="O14" s="143">
        <f t="shared" si="2"/>
        <v>3.7182754756745351</v>
      </c>
      <c r="P14" s="52">
        <f t="shared" si="8"/>
        <v>2.0953548262772455E-2</v>
      </c>
      <c r="Q14" s="2"/>
    </row>
    <row r="15" spans="1:17" ht="20.100000000000001" customHeight="1" x14ac:dyDescent="0.25">
      <c r="A15" s="8" t="s">
        <v>172</v>
      </c>
      <c r="B15" s="19">
        <v>61787.780000000013</v>
      </c>
      <c r="C15" s="140">
        <v>66661.430000000008</v>
      </c>
      <c r="D15" s="214">
        <f t="shared" si="3"/>
        <v>4.8153904379198156E-2</v>
      </c>
      <c r="E15" s="215">
        <f t="shared" si="4"/>
        <v>4.7130285336718231E-2</v>
      </c>
      <c r="F15" s="52">
        <f t="shared" si="5"/>
        <v>7.8877247248565874E-2</v>
      </c>
      <c r="H15" s="19">
        <v>14093.43</v>
      </c>
      <c r="I15" s="140">
        <v>15332.063000000004</v>
      </c>
      <c r="J15" s="214">
        <f t="shared" si="0"/>
        <v>3.8973367354158045E-2</v>
      </c>
      <c r="K15" s="215">
        <f t="shared" si="6"/>
        <v>4.0782497577345526E-2</v>
      </c>
      <c r="L15" s="52">
        <f t="shared" si="7"/>
        <v>8.7887263781776567E-2</v>
      </c>
      <c r="N15" s="40">
        <f t="shared" si="1"/>
        <v>2.280941312343638</v>
      </c>
      <c r="O15" s="143">
        <f t="shared" si="2"/>
        <v>2.2999901142234727</v>
      </c>
      <c r="P15" s="52">
        <f t="shared" si="8"/>
        <v>8.3512897840682752E-3</v>
      </c>
      <c r="Q15" s="2"/>
    </row>
    <row r="16" spans="1:17" ht="20.100000000000001" customHeight="1" x14ac:dyDescent="0.25">
      <c r="A16" s="8" t="s">
        <v>173</v>
      </c>
      <c r="B16" s="19">
        <v>128946.70999999999</v>
      </c>
      <c r="C16" s="140">
        <v>127517.35000000003</v>
      </c>
      <c r="D16" s="214">
        <f t="shared" si="3"/>
        <v>0.10049377956858448</v>
      </c>
      <c r="E16" s="215">
        <f t="shared" si="4"/>
        <v>9.0156018118455708E-2</v>
      </c>
      <c r="F16" s="52">
        <f t="shared" si="5"/>
        <v>-1.1084889253862754E-2</v>
      </c>
      <c r="H16" s="19">
        <v>18129.861000000001</v>
      </c>
      <c r="I16" s="140">
        <v>14510.922999999992</v>
      </c>
      <c r="J16" s="214">
        <f t="shared" si="0"/>
        <v>5.0135540662054806E-2</v>
      </c>
      <c r="K16" s="215">
        <f t="shared" si="6"/>
        <v>3.8598307487553829E-2</v>
      </c>
      <c r="L16" s="52">
        <f t="shared" si="7"/>
        <v>-0.19961201026306871</v>
      </c>
      <c r="N16" s="40">
        <f t="shared" si="1"/>
        <v>1.4059963995979428</v>
      </c>
      <c r="O16" s="143">
        <f t="shared" si="2"/>
        <v>1.1379567564727457</v>
      </c>
      <c r="P16" s="52">
        <f t="shared" si="8"/>
        <v>-0.19064034815583122</v>
      </c>
      <c r="Q16" s="2"/>
    </row>
    <row r="17" spans="1:17" ht="20.100000000000001" customHeight="1" x14ac:dyDescent="0.25">
      <c r="A17" s="8" t="s">
        <v>174</v>
      </c>
      <c r="B17" s="19">
        <v>21520.430000000004</v>
      </c>
      <c r="C17" s="140">
        <v>66707.780000000013</v>
      </c>
      <c r="D17" s="214">
        <f t="shared" si="3"/>
        <v>1.6771807118158757E-2</v>
      </c>
      <c r="E17" s="215">
        <f t="shared" si="4"/>
        <v>4.716305524167462E-2</v>
      </c>
      <c r="F17" s="52">
        <f t="shared" si="5"/>
        <v>2.0997419661224241</v>
      </c>
      <c r="H17" s="19">
        <v>4672.2279999999992</v>
      </c>
      <c r="I17" s="140">
        <v>14114.243999999995</v>
      </c>
      <c r="J17" s="214">
        <f t="shared" si="0"/>
        <v>1.2920379084891548E-2</v>
      </c>
      <c r="K17" s="215">
        <f t="shared" si="6"/>
        <v>3.7543161786907822E-2</v>
      </c>
      <c r="L17" s="52">
        <f t="shared" si="7"/>
        <v>2.0208808303019454</v>
      </c>
      <c r="N17" s="40">
        <f t="shared" si="1"/>
        <v>2.1710662844562112</v>
      </c>
      <c r="O17" s="143">
        <f t="shared" si="2"/>
        <v>2.1158317665495678</v>
      </c>
      <c r="P17" s="52">
        <f t="shared" si="8"/>
        <v>-2.5441193713013691E-2</v>
      </c>
      <c r="Q17" s="2"/>
    </row>
    <row r="18" spans="1:17" ht="20.100000000000001" customHeight="1" x14ac:dyDescent="0.25">
      <c r="A18" s="8" t="s">
        <v>175</v>
      </c>
      <c r="B18" s="19">
        <v>42294.119999999995</v>
      </c>
      <c r="C18" s="140">
        <v>38063.240000000034</v>
      </c>
      <c r="D18" s="214">
        <f t="shared" si="3"/>
        <v>3.2961647275275653E-2</v>
      </c>
      <c r="E18" s="215">
        <f t="shared" si="4"/>
        <v>2.6911084296271294E-2</v>
      </c>
      <c r="F18" s="52">
        <f t="shared" si="5"/>
        <v>-0.10003470931656602</v>
      </c>
      <c r="H18" s="19">
        <v>15199.137000000002</v>
      </c>
      <c r="I18" s="140">
        <v>13155.203999999998</v>
      </c>
      <c r="J18" s="214">
        <f t="shared" si="0"/>
        <v>4.2031042107363199E-2</v>
      </c>
      <c r="K18" s="215">
        <f t="shared" si="6"/>
        <v>3.4992164802576532E-2</v>
      </c>
      <c r="L18" s="52">
        <f t="shared" si="7"/>
        <v>-0.1344769114193789</v>
      </c>
      <c r="N18" s="40">
        <f t="shared" si="1"/>
        <v>3.5936761422155143</v>
      </c>
      <c r="O18" s="143">
        <f t="shared" si="2"/>
        <v>3.4561440381848696</v>
      </c>
      <c r="P18" s="52">
        <f t="shared" si="8"/>
        <v>-3.8270589387572281E-2</v>
      </c>
      <c r="Q18" s="2"/>
    </row>
    <row r="19" spans="1:17" ht="20.100000000000001" customHeight="1" x14ac:dyDescent="0.25">
      <c r="A19" s="8" t="s">
        <v>176</v>
      </c>
      <c r="B19" s="19">
        <v>45045.169999999976</v>
      </c>
      <c r="C19" s="140">
        <v>122592.98000000001</v>
      </c>
      <c r="D19" s="214">
        <f t="shared" si="3"/>
        <v>3.5105660195668527E-2</v>
      </c>
      <c r="E19" s="215">
        <f t="shared" si="4"/>
        <v>8.6674440192455987E-2</v>
      </c>
      <c r="F19" s="52">
        <f t="shared" si="5"/>
        <v>1.7215566064019754</v>
      </c>
      <c r="H19" s="19">
        <v>8803.1679999999997</v>
      </c>
      <c r="I19" s="140">
        <v>11818.535000000003</v>
      </c>
      <c r="J19" s="214">
        <f t="shared" si="0"/>
        <v>2.434390353124603E-2</v>
      </c>
      <c r="K19" s="215">
        <f t="shared" si="6"/>
        <v>3.1436694136025491E-2</v>
      </c>
      <c r="L19" s="52">
        <f t="shared" si="7"/>
        <v>0.34253202937851507</v>
      </c>
      <c r="N19" s="40">
        <f t="shared" si="1"/>
        <v>1.9542978747776962</v>
      </c>
      <c r="O19" s="143">
        <f t="shared" si="2"/>
        <v>0.96404663627558462</v>
      </c>
      <c r="P19" s="52">
        <f t="shared" si="8"/>
        <v>-0.50670435212684961</v>
      </c>
      <c r="Q19" s="2"/>
    </row>
    <row r="20" spans="1:17" ht="20.100000000000001" customHeight="1" x14ac:dyDescent="0.25">
      <c r="A20" s="8" t="s">
        <v>177</v>
      </c>
      <c r="B20" s="19">
        <v>43476.490000000013</v>
      </c>
      <c r="C20" s="140">
        <v>41001.829999999994</v>
      </c>
      <c r="D20" s="214">
        <f t="shared" si="3"/>
        <v>3.3883119642802592E-2</v>
      </c>
      <c r="E20" s="215">
        <f t="shared" si="4"/>
        <v>2.8988696270506244E-2</v>
      </c>
      <c r="F20" s="52">
        <f t="shared" si="5"/>
        <v>-5.6919498331167426E-2</v>
      </c>
      <c r="H20" s="19">
        <v>10722.308000000001</v>
      </c>
      <c r="I20" s="140">
        <v>10344.241999999998</v>
      </c>
      <c r="J20" s="214">
        <f t="shared" si="0"/>
        <v>2.9651011043332082E-2</v>
      </c>
      <c r="K20" s="215">
        <f t="shared" si="6"/>
        <v>2.751515072071356E-2</v>
      </c>
      <c r="L20" s="52">
        <f t="shared" si="7"/>
        <v>-3.5259759372702454E-2</v>
      </c>
      <c r="N20" s="40">
        <f t="shared" si="1"/>
        <v>2.466231289600425</v>
      </c>
      <c r="O20" s="143">
        <f t="shared" si="2"/>
        <v>2.5228732473648123</v>
      </c>
      <c r="P20" s="52">
        <f t="shared" si="8"/>
        <v>2.2967009624455921E-2</v>
      </c>
      <c r="Q20" s="2"/>
    </row>
    <row r="21" spans="1:17" ht="20.100000000000001" customHeight="1" x14ac:dyDescent="0.25">
      <c r="A21" s="8" t="s">
        <v>178</v>
      </c>
      <c r="B21" s="19">
        <v>17480.989999999998</v>
      </c>
      <c r="C21" s="140">
        <v>17571.079999999991</v>
      </c>
      <c r="D21" s="214">
        <f t="shared" si="3"/>
        <v>1.362369583295789E-2</v>
      </c>
      <c r="E21" s="215">
        <f t="shared" si="4"/>
        <v>1.2422926031954346E-2</v>
      </c>
      <c r="F21" s="52">
        <f t="shared" si="5"/>
        <v>5.1535982801885292E-3</v>
      </c>
      <c r="H21" s="19">
        <v>6721.5249999999978</v>
      </c>
      <c r="I21" s="140">
        <v>7319.8669999999947</v>
      </c>
      <c r="J21" s="214">
        <f t="shared" si="0"/>
        <v>1.8587417186955699E-2</v>
      </c>
      <c r="K21" s="215">
        <f t="shared" si="6"/>
        <v>1.9470469055207457E-2</v>
      </c>
      <c r="L21" s="52">
        <f t="shared" si="7"/>
        <v>8.9018786659277038E-2</v>
      </c>
      <c r="N21" s="40">
        <f t="shared" si="1"/>
        <v>3.845048249555659</v>
      </c>
      <c r="O21" s="143">
        <f t="shared" si="2"/>
        <v>4.1658606073161124</v>
      </c>
      <c r="P21" s="52">
        <f t="shared" si="8"/>
        <v>8.3435196891879587E-2</v>
      </c>
      <c r="Q21" s="2"/>
    </row>
    <row r="22" spans="1:17" ht="20.100000000000001" customHeight="1" x14ac:dyDescent="0.25">
      <c r="A22" s="8" t="s">
        <v>179</v>
      </c>
      <c r="B22" s="19">
        <v>20911.259999999991</v>
      </c>
      <c r="C22" s="140">
        <v>28237.09</v>
      </c>
      <c r="D22" s="214">
        <f t="shared" si="3"/>
        <v>1.6297054441647696E-2</v>
      </c>
      <c r="E22" s="215">
        <f t="shared" si="4"/>
        <v>1.9963899796007867E-2</v>
      </c>
      <c r="F22" s="52">
        <f t="shared" si="5"/>
        <v>0.35032943973725217</v>
      </c>
      <c r="H22" s="19">
        <v>4872.6319999999978</v>
      </c>
      <c r="I22" s="140">
        <v>6160.5909999999994</v>
      </c>
      <c r="J22" s="214">
        <f t="shared" si="0"/>
        <v>1.3474567718264874E-2</v>
      </c>
      <c r="K22" s="215">
        <f t="shared" si="6"/>
        <v>1.6386854628272569E-2</v>
      </c>
      <c r="L22" s="52">
        <f t="shared" si="7"/>
        <v>0.26432511217756693</v>
      </c>
      <c r="N22" s="40">
        <f t="shared" si="1"/>
        <v>2.3301474899169157</v>
      </c>
      <c r="O22" s="143">
        <f t="shared" si="2"/>
        <v>2.1817372115894376</v>
      </c>
      <c r="P22" s="52">
        <f t="shared" si="8"/>
        <v>-6.3691366735231791E-2</v>
      </c>
      <c r="Q22" s="2"/>
    </row>
    <row r="23" spans="1:17" ht="20.100000000000001" customHeight="1" x14ac:dyDescent="0.25">
      <c r="A23" s="8" t="s">
        <v>180</v>
      </c>
      <c r="B23" s="19">
        <v>19378.72</v>
      </c>
      <c r="C23" s="140">
        <v>20258.310000000005</v>
      </c>
      <c r="D23" s="214">
        <f t="shared" si="3"/>
        <v>1.5102679362670981E-2</v>
      </c>
      <c r="E23" s="215">
        <f t="shared" si="4"/>
        <v>1.4322824018922072E-2</v>
      </c>
      <c r="F23" s="52">
        <f t="shared" si="5"/>
        <v>4.5389478768463741E-2</v>
      </c>
      <c r="H23" s="19">
        <v>4957.3309999999974</v>
      </c>
      <c r="I23" s="140">
        <v>5150.5700000000015</v>
      </c>
      <c r="J23" s="214">
        <f t="shared" si="0"/>
        <v>1.3708790703125893E-2</v>
      </c>
      <c r="K23" s="215">
        <f t="shared" si="6"/>
        <v>1.3700250810797515E-2</v>
      </c>
      <c r="L23" s="52">
        <f t="shared" si="7"/>
        <v>3.8980451375952956E-2</v>
      </c>
      <c r="N23" s="40">
        <f t="shared" si="1"/>
        <v>2.5581312904051439</v>
      </c>
      <c r="O23" s="143">
        <f t="shared" si="2"/>
        <v>2.5424480126920757</v>
      </c>
      <c r="P23" s="52">
        <f t="shared" si="8"/>
        <v>-6.1307555917446176E-3</v>
      </c>
      <c r="Q23" s="2"/>
    </row>
    <row r="24" spans="1:17" ht="20.100000000000001" customHeight="1" x14ac:dyDescent="0.25">
      <c r="A24" s="8" t="s">
        <v>181</v>
      </c>
      <c r="B24" s="19">
        <v>16948.510000000002</v>
      </c>
      <c r="C24" s="140">
        <v>16315.769999999993</v>
      </c>
      <c r="D24" s="214">
        <f t="shared" si="3"/>
        <v>1.3208711009035826E-2</v>
      </c>
      <c r="E24" s="215">
        <f t="shared" si="4"/>
        <v>1.1535409540243388E-2</v>
      </c>
      <c r="F24" s="52">
        <f t="shared" si="5"/>
        <v>-3.7333075296885024E-2</v>
      </c>
      <c r="H24" s="19">
        <v>4863.8870000000024</v>
      </c>
      <c r="I24" s="140">
        <v>5136.4759999999997</v>
      </c>
      <c r="J24" s="214">
        <f t="shared" si="0"/>
        <v>1.3450384670028076E-2</v>
      </c>
      <c r="K24" s="215">
        <f t="shared" si="6"/>
        <v>1.3662761497007505E-2</v>
      </c>
      <c r="L24" s="52">
        <f t="shared" si="7"/>
        <v>5.6043448377809162E-2</v>
      </c>
      <c r="N24" s="40">
        <f t="shared" si="1"/>
        <v>2.8698021241985296</v>
      </c>
      <c r="O24" s="143">
        <f t="shared" si="2"/>
        <v>3.1481664671664293</v>
      </c>
      <c r="P24" s="52">
        <f t="shared" si="8"/>
        <v>9.699774790069908E-2</v>
      </c>
      <c r="Q24" s="2"/>
    </row>
    <row r="25" spans="1:17" ht="20.100000000000001" customHeight="1" x14ac:dyDescent="0.25">
      <c r="A25" s="8" t="s">
        <v>182</v>
      </c>
      <c r="B25" s="19">
        <v>1857.7300000000002</v>
      </c>
      <c r="C25" s="140">
        <v>1856.1699999999992</v>
      </c>
      <c r="D25" s="214">
        <f t="shared" si="3"/>
        <v>1.447809789935288E-3</v>
      </c>
      <c r="E25" s="215">
        <f t="shared" si="4"/>
        <v>1.3123304095555141E-3</v>
      </c>
      <c r="F25" s="52">
        <f t="shared" si="5"/>
        <v>-8.3973451470401082E-4</v>
      </c>
      <c r="H25" s="19">
        <v>4510.6909999999989</v>
      </c>
      <c r="I25" s="140">
        <v>4705.3639999999996</v>
      </c>
      <c r="J25" s="214">
        <f t="shared" si="0"/>
        <v>1.2473671587689757E-2</v>
      </c>
      <c r="K25" s="215">
        <f t="shared" si="6"/>
        <v>1.2516025790562484E-2</v>
      </c>
      <c r="L25" s="52">
        <f t="shared" si="7"/>
        <v>4.3158132534461068E-2</v>
      </c>
      <c r="N25" s="40">
        <f t="shared" si="1"/>
        <v>24.280659729885386</v>
      </c>
      <c r="O25" s="143">
        <f t="shared" si="2"/>
        <v>25.349854808557417</v>
      </c>
      <c r="P25" s="52">
        <f t="shared" si="8"/>
        <v>4.4034844628049082E-2</v>
      </c>
      <c r="Q25" s="2"/>
    </row>
    <row r="26" spans="1:17" ht="20.100000000000001" customHeight="1" x14ac:dyDescent="0.25">
      <c r="A26" s="8" t="s">
        <v>183</v>
      </c>
      <c r="B26" s="19">
        <v>8478.7700000000041</v>
      </c>
      <c r="C26" s="140">
        <v>12273.249999999998</v>
      </c>
      <c r="D26" s="214">
        <f t="shared" si="3"/>
        <v>6.6078742403953344E-3</v>
      </c>
      <c r="E26" s="215">
        <f t="shared" si="4"/>
        <v>8.6773082201938492E-3</v>
      </c>
      <c r="F26" s="52">
        <f t="shared" si="5"/>
        <v>0.44752717670133668</v>
      </c>
      <c r="H26" s="19">
        <v>3200.3550000000018</v>
      </c>
      <c r="I26" s="140">
        <v>4348.3240000000005</v>
      </c>
      <c r="J26" s="214">
        <f t="shared" si="0"/>
        <v>8.8501245671718329E-3</v>
      </c>
      <c r="K26" s="215">
        <f t="shared" si="6"/>
        <v>1.1566317787470179E-2</v>
      </c>
      <c r="L26" s="52">
        <f t="shared" si="7"/>
        <v>0.35870051916115492</v>
      </c>
      <c r="N26" s="40">
        <f t="shared" si="1"/>
        <v>3.774551025679433</v>
      </c>
      <c r="O26" s="143">
        <f t="shared" si="2"/>
        <v>3.5429279123296609</v>
      </c>
      <c r="P26" s="52">
        <f t="shared" si="8"/>
        <v>-6.1364414409546666E-2</v>
      </c>
      <c r="Q26" s="2"/>
    </row>
    <row r="27" spans="1:17" ht="20.100000000000001" customHeight="1" x14ac:dyDescent="0.25">
      <c r="A27" s="8" t="s">
        <v>184</v>
      </c>
      <c r="B27" s="19">
        <v>7952.2900000000009</v>
      </c>
      <c r="C27" s="140">
        <v>9177.1299999999974</v>
      </c>
      <c r="D27" s="214">
        <f t="shared" si="3"/>
        <v>6.1975654774399352E-3</v>
      </c>
      <c r="E27" s="215">
        <f t="shared" si="4"/>
        <v>6.4883209896960921E-3</v>
      </c>
      <c r="F27" s="52">
        <f t="shared" si="5"/>
        <v>0.15402355799398618</v>
      </c>
      <c r="H27" s="19">
        <v>3458.8549999999982</v>
      </c>
      <c r="I27" s="140">
        <v>3417.8379999999993</v>
      </c>
      <c r="J27" s="214">
        <f t="shared" si="0"/>
        <v>9.5649693892662212E-3</v>
      </c>
      <c r="K27" s="215">
        <f t="shared" si="6"/>
        <v>9.091272971860305E-3</v>
      </c>
      <c r="L27" s="52">
        <f t="shared" si="7"/>
        <v>-1.1858548565926856E-2</v>
      </c>
      <c r="N27" s="40">
        <f t="shared" si="1"/>
        <v>4.3495081291049473</v>
      </c>
      <c r="O27" s="143">
        <f t="shared" si="2"/>
        <v>3.7242994269450258</v>
      </c>
      <c r="P27" s="52">
        <f t="shared" si="8"/>
        <v>-0.14374239192158461</v>
      </c>
      <c r="Q27" s="2"/>
    </row>
    <row r="28" spans="1:17" ht="20.100000000000001" customHeight="1" x14ac:dyDescent="0.25">
      <c r="A28" s="8" t="s">
        <v>185</v>
      </c>
      <c r="B28" s="19">
        <v>8508.8699999999972</v>
      </c>
      <c r="C28" s="140">
        <v>8186.9800000000005</v>
      </c>
      <c r="D28" s="214">
        <f t="shared" si="3"/>
        <v>6.6313324795781231E-3</v>
      </c>
      <c r="E28" s="215">
        <f t="shared" si="4"/>
        <v>5.7882752207086673E-3</v>
      </c>
      <c r="F28" s="52">
        <f t="shared" si="5"/>
        <v>-3.7829935114768093E-2</v>
      </c>
      <c r="H28" s="19">
        <v>3416.6050000000018</v>
      </c>
      <c r="I28" s="140">
        <v>2982.273000000001</v>
      </c>
      <c r="J28" s="214">
        <f t="shared" si="0"/>
        <v>9.4481330498716928E-3</v>
      </c>
      <c r="K28" s="215">
        <f t="shared" si="6"/>
        <v>7.9326925148613722E-3</v>
      </c>
      <c r="L28" s="52">
        <f t="shared" si="7"/>
        <v>-0.12712385540617091</v>
      </c>
      <c r="N28" s="40">
        <f t="shared" si="1"/>
        <v>4.0153451633413164</v>
      </c>
      <c r="O28" s="143">
        <f t="shared" si="2"/>
        <v>3.6427021929942431</v>
      </c>
      <c r="P28" s="52">
        <f t="shared" si="8"/>
        <v>-9.2804716702606802E-2</v>
      </c>
      <c r="Q28" s="2"/>
    </row>
    <row r="29" spans="1:17" ht="20.100000000000001" customHeight="1" x14ac:dyDescent="0.25">
      <c r="A29" s="8" t="s">
        <v>186</v>
      </c>
      <c r="B29" s="19">
        <v>7592.8600000000006</v>
      </c>
      <c r="C29" s="140">
        <v>8772.7300000000014</v>
      </c>
      <c r="D29" s="214">
        <f t="shared" si="3"/>
        <v>5.9174460452315726E-3</v>
      </c>
      <c r="E29" s="215">
        <f t="shared" si="4"/>
        <v>6.2024062202384218E-3</v>
      </c>
      <c r="F29" s="52">
        <f t="shared" si="5"/>
        <v>0.15539203936329665</v>
      </c>
      <c r="H29" s="19">
        <v>2448.4609999999998</v>
      </c>
      <c r="I29" s="140">
        <v>2837.6720000000009</v>
      </c>
      <c r="J29" s="214">
        <f t="shared" si="0"/>
        <v>6.7708691216637222E-3</v>
      </c>
      <c r="K29" s="215">
        <f t="shared" si="6"/>
        <v>7.5480613055986827E-3</v>
      </c>
      <c r="L29" s="52">
        <f t="shared" si="7"/>
        <v>0.15896148641942884</v>
      </c>
      <c r="N29" s="40">
        <f t="shared" si="1"/>
        <v>3.2246887207192017</v>
      </c>
      <c r="O29" s="143">
        <f t="shared" si="2"/>
        <v>3.2346510151343999</v>
      </c>
      <c r="P29" s="52">
        <f t="shared" si="8"/>
        <v>3.0893817289057157E-3</v>
      </c>
      <c r="Q29" s="2"/>
    </row>
    <row r="30" spans="1:17" ht="20.100000000000001" customHeight="1" x14ac:dyDescent="0.25">
      <c r="A30" s="8" t="s">
        <v>187</v>
      </c>
      <c r="B30" s="19">
        <v>39973.620000000003</v>
      </c>
      <c r="C30" s="140">
        <v>30993.190000000002</v>
      </c>
      <c r="D30" s="214">
        <f t="shared" si="3"/>
        <v>3.1153180696416066E-2</v>
      </c>
      <c r="E30" s="215">
        <f t="shared" si="4"/>
        <v>2.1912489548980903E-2</v>
      </c>
      <c r="F30" s="52">
        <f t="shared" si="5"/>
        <v>-0.22465891255282858</v>
      </c>
      <c r="H30" s="19">
        <v>3109.7560000000008</v>
      </c>
      <c r="I30" s="140">
        <v>2356.1659999999993</v>
      </c>
      <c r="J30" s="214">
        <f t="shared" si="0"/>
        <v>8.599585975152757E-3</v>
      </c>
      <c r="K30" s="215">
        <f t="shared" si="6"/>
        <v>6.267280155764025E-3</v>
      </c>
      <c r="L30" s="52">
        <f t="shared" si="7"/>
        <v>-0.24233090956332307</v>
      </c>
      <c r="N30" s="40">
        <f t="shared" si="1"/>
        <v>0.77795205938316336</v>
      </c>
      <c r="O30" s="143">
        <f t="shared" si="2"/>
        <v>0.7602205516760292</v>
      </c>
      <c r="P30" s="52">
        <f t="shared" si="8"/>
        <v>-2.2792545495918401E-2</v>
      </c>
      <c r="Q30" s="2"/>
    </row>
    <row r="31" spans="1:17" ht="20.100000000000001" customHeight="1" x14ac:dyDescent="0.25">
      <c r="A31" s="8" t="s">
        <v>188</v>
      </c>
      <c r="B31" s="19">
        <v>6278.4899999999989</v>
      </c>
      <c r="C31" s="140">
        <v>9928.9600000000009</v>
      </c>
      <c r="D31" s="214">
        <f t="shared" si="3"/>
        <v>4.8931003364379123E-3</v>
      </c>
      <c r="E31" s="215">
        <f t="shared" si="4"/>
        <v>7.0198721794126201E-3</v>
      </c>
      <c r="F31" s="52">
        <f t="shared" si="5"/>
        <v>0.58142483304106607</v>
      </c>
      <c r="H31" s="19">
        <v>1591.7750000000001</v>
      </c>
      <c r="I31" s="140">
        <v>2329.0880000000006</v>
      </c>
      <c r="J31" s="214">
        <f t="shared" si="0"/>
        <v>4.4018263701714145E-3</v>
      </c>
      <c r="K31" s="215">
        <f t="shared" si="6"/>
        <v>6.1952540709899603E-3</v>
      </c>
      <c r="L31" s="52">
        <f t="shared" si="7"/>
        <v>0.46320177160716841</v>
      </c>
      <c r="N31" s="40">
        <f t="shared" si="1"/>
        <v>2.5352831652196635</v>
      </c>
      <c r="O31" s="143">
        <f t="shared" si="2"/>
        <v>2.3457522237978603</v>
      </c>
      <c r="P31" s="52">
        <f t="shared" si="8"/>
        <v>-7.4757306805759385E-2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118348.93999999925</v>
      </c>
      <c r="C32" s="140">
        <f>C33-SUM(C7:C31)</f>
        <v>115009.90000000037</v>
      </c>
      <c r="D32" s="214">
        <f t="shared" si="3"/>
        <v>9.2234476463459641E-2</v>
      </c>
      <c r="E32" s="215">
        <f t="shared" si="4"/>
        <v>8.1313128199431761E-2</v>
      </c>
      <c r="F32" s="52">
        <f t="shared" si="5"/>
        <v>-2.8213518431165454E-2</v>
      </c>
      <c r="H32" s="19">
        <f>H33-SUM(H7:H31)</f>
        <v>31065.648000000045</v>
      </c>
      <c r="I32" s="140">
        <f>I33-SUM(I7:I31)</f>
        <v>31182.638000000035</v>
      </c>
      <c r="J32" s="214">
        <f t="shared" si="0"/>
        <v>8.5907611674302622E-2</v>
      </c>
      <c r="K32" s="215">
        <f t="shared" si="6"/>
        <v>8.2944210357747933E-2</v>
      </c>
      <c r="L32" s="52">
        <f t="shared" si="7"/>
        <v>3.7658960147874758E-3</v>
      </c>
      <c r="N32" s="40">
        <f t="shared" si="1"/>
        <v>2.6249198345164935</v>
      </c>
      <c r="O32" s="143">
        <f t="shared" si="2"/>
        <v>2.7113003315366706</v>
      </c>
      <c r="P32" s="52">
        <f t="shared" si="8"/>
        <v>3.2907860988481696E-2</v>
      </c>
      <c r="Q32" s="2"/>
    </row>
    <row r="33" spans="1:17" ht="26.25" customHeight="1" thickBot="1" x14ac:dyDescent="0.3">
      <c r="A33" s="35" t="s">
        <v>18</v>
      </c>
      <c r="B33" s="36">
        <v>1283131.2599999993</v>
      </c>
      <c r="C33" s="148">
        <v>1414407.5200000003</v>
      </c>
      <c r="D33" s="251">
        <f>SUM(D7:D32)</f>
        <v>0.99999999999999956</v>
      </c>
      <c r="E33" s="252">
        <f>SUM(E7:E32)</f>
        <v>1</v>
      </c>
      <c r="F33" s="57">
        <f t="shared" si="5"/>
        <v>0.10230929920606954</v>
      </c>
      <c r="G33" s="56"/>
      <c r="H33" s="36">
        <v>361616.94400000008</v>
      </c>
      <c r="I33" s="148">
        <v>375947.1320000001</v>
      </c>
      <c r="J33" s="251">
        <f>SUM(J7:J32)</f>
        <v>0.99999999999999989</v>
      </c>
      <c r="K33" s="252">
        <f>SUM(K7:K32)</f>
        <v>0.99999999999999978</v>
      </c>
      <c r="L33" s="57">
        <f t="shared" si="7"/>
        <v>3.9628087781196503E-2</v>
      </c>
      <c r="M33" s="56"/>
      <c r="N33" s="37">
        <f t="shared" si="1"/>
        <v>2.8182381278747766</v>
      </c>
      <c r="O33" s="150">
        <f t="shared" si="2"/>
        <v>2.6579831249765986</v>
      </c>
      <c r="P33" s="57">
        <f t="shared" si="8"/>
        <v>-5.6863542265332169E-2</v>
      </c>
      <c r="Q33" s="2"/>
    </row>
    <row r="35" spans="1:17" ht="15.75" thickBot="1" x14ac:dyDescent="0.3">
      <c r="L35" s="10"/>
    </row>
    <row r="36" spans="1:17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0"/>
      <c r="L36" s="130" t="s">
        <v>0</v>
      </c>
      <c r="N36" s="349" t="s">
        <v>22</v>
      </c>
      <c r="O36" s="350"/>
      <c r="P36" s="130" t="s">
        <v>0</v>
      </c>
    </row>
    <row r="37" spans="1:17" x14ac:dyDescent="0.25">
      <c r="A37" s="364"/>
      <c r="B37" s="358" t="str">
        <f>B5</f>
        <v>jan-mai</v>
      </c>
      <c r="C37" s="352"/>
      <c r="D37" s="358" t="str">
        <f>B37</f>
        <v>jan-mai</v>
      </c>
      <c r="E37" s="352"/>
      <c r="F37" s="131" t="str">
        <f>F5</f>
        <v>2024 / 2023</v>
      </c>
      <c r="H37" s="347" t="str">
        <f>B37</f>
        <v>jan-mai</v>
      </c>
      <c r="I37" s="352"/>
      <c r="J37" s="358" t="str">
        <f>H37</f>
        <v>jan-mai</v>
      </c>
      <c r="K37" s="352"/>
      <c r="L37" s="131" t="str">
        <f>F37</f>
        <v>2024 / 2023</v>
      </c>
      <c r="N37" s="347" t="str">
        <f>B37</f>
        <v>jan-mai</v>
      </c>
      <c r="O37" s="348"/>
      <c r="P37" s="131" t="str">
        <f>L37</f>
        <v>2024 / 2023</v>
      </c>
    </row>
    <row r="38" spans="1:17" ht="19.5" customHeight="1" thickBot="1" x14ac:dyDescent="0.3">
      <c r="A38" s="36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165</v>
      </c>
      <c r="B39" s="19">
        <v>146909.39999999997</v>
      </c>
      <c r="C39" s="147">
        <v>140349.38999999984</v>
      </c>
      <c r="D39" s="247">
        <f t="shared" ref="D39:D61" si="9">B39/$B$62</f>
        <v>0.24847700445954704</v>
      </c>
      <c r="E39" s="246">
        <f t="shared" ref="E39:E61" si="10">C39/$C$62</f>
        <v>0.20819924993650502</v>
      </c>
      <c r="F39" s="52">
        <f>(C39-B39)/B39</f>
        <v>-4.4653439466774268E-2</v>
      </c>
      <c r="H39" s="39">
        <v>42447.79300000002</v>
      </c>
      <c r="I39" s="147">
        <v>42343.70299999998</v>
      </c>
      <c r="J39" s="250">
        <f t="shared" ref="J39:J62" si="11">H39/$H$62</f>
        <v>0.26321894754074382</v>
      </c>
      <c r="K39" s="246">
        <f t="shared" ref="K39:K62" si="12">I39/$I$62</f>
        <v>0.25112705055787454</v>
      </c>
      <c r="L39" s="52">
        <f>(I39-H39)/H39</f>
        <v>-2.4521887392364573E-3</v>
      </c>
      <c r="N39" s="40">
        <f t="shared" ref="N39:N62" si="13">(H39/B39)*10</f>
        <v>2.8893857710942954</v>
      </c>
      <c r="O39" s="149">
        <f t="shared" ref="O39:O62" si="14">(I39/C39)*10</f>
        <v>3.0170208078567375</v>
      </c>
      <c r="P39" s="52">
        <f>(O39-N39)/N39</f>
        <v>4.4173761094595206E-2</v>
      </c>
    </row>
    <row r="40" spans="1:17" ht="20.100000000000001" customHeight="1" x14ac:dyDescent="0.25">
      <c r="A40" s="38" t="s">
        <v>168</v>
      </c>
      <c r="B40" s="19">
        <v>83515.229999999967</v>
      </c>
      <c r="C40" s="140">
        <v>99018.32</v>
      </c>
      <c r="D40" s="247">
        <f t="shared" si="9"/>
        <v>0.14125450227929659</v>
      </c>
      <c r="E40" s="215">
        <f t="shared" si="10"/>
        <v>0.14688727862638276</v>
      </c>
      <c r="F40" s="52">
        <f t="shared" ref="F40:F62" si="15">(C40-B40)/B40</f>
        <v>0.18563189013548842</v>
      </c>
      <c r="H40" s="19">
        <v>20676.405000000002</v>
      </c>
      <c r="I40" s="140">
        <v>21693.292000000009</v>
      </c>
      <c r="J40" s="247">
        <f t="shared" si="11"/>
        <v>0.12821447661663285</v>
      </c>
      <c r="K40" s="215">
        <f t="shared" si="12"/>
        <v>0.12865602323090969</v>
      </c>
      <c r="L40" s="52">
        <f t="shared" ref="L40:L62" si="16">(I40-H40)/H40</f>
        <v>4.9181035097736088E-2</v>
      </c>
      <c r="N40" s="40">
        <f t="shared" si="13"/>
        <v>2.475764600061571</v>
      </c>
      <c r="O40" s="143">
        <f t="shared" si="14"/>
        <v>2.190836200816173</v>
      </c>
      <c r="P40" s="52">
        <f t="shared" ref="P40:P62" si="17">(O40-N40)/N40</f>
        <v>-0.11508703179547519</v>
      </c>
    </row>
    <row r="41" spans="1:17" ht="20.100000000000001" customHeight="1" x14ac:dyDescent="0.25">
      <c r="A41" s="38" t="s">
        <v>170</v>
      </c>
      <c r="B41" s="19">
        <v>71179.719999999987</v>
      </c>
      <c r="C41" s="140">
        <v>51869.849999999991</v>
      </c>
      <c r="D41" s="247">
        <f t="shared" si="9"/>
        <v>0.12039068707563513</v>
      </c>
      <c r="E41" s="215">
        <f t="shared" si="10"/>
        <v>7.6945570367773136E-2</v>
      </c>
      <c r="F41" s="52">
        <f t="shared" si="15"/>
        <v>-0.27128330934710054</v>
      </c>
      <c r="H41" s="19">
        <v>19776.488000000008</v>
      </c>
      <c r="I41" s="140">
        <v>18032.161999999997</v>
      </c>
      <c r="J41" s="247">
        <f t="shared" si="11"/>
        <v>0.12263408741679807</v>
      </c>
      <c r="K41" s="215">
        <f t="shared" si="12"/>
        <v>0.10694302428490456</v>
      </c>
      <c r="L41" s="52">
        <f t="shared" si="16"/>
        <v>-8.8202010387284688E-2</v>
      </c>
      <c r="N41" s="40">
        <f t="shared" si="13"/>
        <v>2.7783880015262792</v>
      </c>
      <c r="O41" s="143">
        <f t="shared" si="14"/>
        <v>3.4764245510638645</v>
      </c>
      <c r="P41" s="52">
        <f t="shared" si="17"/>
        <v>0.25123796573917179</v>
      </c>
    </row>
    <row r="42" spans="1:17" ht="20.100000000000001" customHeight="1" x14ac:dyDescent="0.25">
      <c r="A42" s="38" t="s">
        <v>171</v>
      </c>
      <c r="B42" s="19">
        <v>38628.120000000003</v>
      </c>
      <c r="C42" s="140">
        <v>42220.569999999992</v>
      </c>
      <c r="D42" s="247">
        <f t="shared" si="9"/>
        <v>6.5334141624048034E-2</v>
      </c>
      <c r="E42" s="215">
        <f t="shared" si="10"/>
        <v>6.263148707587339E-2</v>
      </c>
      <c r="F42" s="52">
        <f t="shared" si="15"/>
        <v>9.3000901933617E-2</v>
      </c>
      <c r="H42" s="19">
        <v>14068.220000000001</v>
      </c>
      <c r="I42" s="140">
        <v>15698.770999999997</v>
      </c>
      <c r="J42" s="247">
        <f t="shared" si="11"/>
        <v>8.7237092919569256E-2</v>
      </c>
      <c r="K42" s="215">
        <f t="shared" si="12"/>
        <v>9.3104423545892906E-2</v>
      </c>
      <c r="L42" s="52">
        <f t="shared" si="16"/>
        <v>0.11590314908353691</v>
      </c>
      <c r="N42" s="40">
        <f t="shared" si="13"/>
        <v>3.6419634193949904</v>
      </c>
      <c r="O42" s="143">
        <f t="shared" si="14"/>
        <v>3.7182754756745351</v>
      </c>
      <c r="P42" s="52">
        <f t="shared" si="17"/>
        <v>2.0953548262772455E-2</v>
      </c>
    </row>
    <row r="43" spans="1:17" ht="20.100000000000001" customHeight="1" x14ac:dyDescent="0.25">
      <c r="A43" s="38" t="s">
        <v>172</v>
      </c>
      <c r="B43" s="19">
        <v>61787.780000000013</v>
      </c>
      <c r="C43" s="140">
        <v>66661.430000000008</v>
      </c>
      <c r="D43" s="247">
        <f t="shared" si="9"/>
        <v>0.10450551487246915</v>
      </c>
      <c r="E43" s="215">
        <f t="shared" si="10"/>
        <v>9.8887923386733995E-2</v>
      </c>
      <c r="F43" s="52">
        <f t="shared" si="15"/>
        <v>7.8877247248565874E-2</v>
      </c>
      <c r="H43" s="19">
        <v>14093.43</v>
      </c>
      <c r="I43" s="140">
        <v>15332.063000000004</v>
      </c>
      <c r="J43" s="247">
        <f t="shared" si="11"/>
        <v>8.7393420238341804E-2</v>
      </c>
      <c r="K43" s="215">
        <f t="shared" si="12"/>
        <v>9.0929594895314672E-2</v>
      </c>
      <c r="L43" s="52">
        <f t="shared" si="16"/>
        <v>8.7887263781776567E-2</v>
      </c>
      <c r="N43" s="40">
        <f t="shared" si="13"/>
        <v>2.280941312343638</v>
      </c>
      <c r="O43" s="143">
        <f t="shared" si="14"/>
        <v>2.2999901142234727</v>
      </c>
      <c r="P43" s="52">
        <f t="shared" si="17"/>
        <v>8.3512897840682752E-3</v>
      </c>
    </row>
    <row r="44" spans="1:17" ht="20.100000000000001" customHeight="1" x14ac:dyDescent="0.25">
      <c r="A44" s="38" t="s">
        <v>176</v>
      </c>
      <c r="B44" s="19">
        <v>45045.169999999976</v>
      </c>
      <c r="C44" s="140">
        <v>122592.98000000001</v>
      </c>
      <c r="D44" s="247">
        <f t="shared" si="9"/>
        <v>7.6187697362939691E-2</v>
      </c>
      <c r="E44" s="215">
        <f t="shared" si="10"/>
        <v>0.18185876321572178</v>
      </c>
      <c r="F44" s="52">
        <f t="shared" si="15"/>
        <v>1.7215566064019754</v>
      </c>
      <c r="H44" s="19">
        <v>8803.1679999999997</v>
      </c>
      <c r="I44" s="140">
        <v>11818.535000000003</v>
      </c>
      <c r="J44" s="247">
        <f t="shared" si="11"/>
        <v>5.4588482750666294E-2</v>
      </c>
      <c r="K44" s="215">
        <f t="shared" si="12"/>
        <v>7.0091976520452459E-2</v>
      </c>
      <c r="L44" s="52">
        <f t="shared" si="16"/>
        <v>0.34253202937851507</v>
      </c>
      <c r="N44" s="40">
        <f t="shared" si="13"/>
        <v>1.9542978747776962</v>
      </c>
      <c r="O44" s="143">
        <f t="shared" si="14"/>
        <v>0.96404663627558462</v>
      </c>
      <c r="P44" s="52">
        <f t="shared" si="17"/>
        <v>-0.50670435212684961</v>
      </c>
    </row>
    <row r="45" spans="1:17" ht="20.100000000000001" customHeight="1" x14ac:dyDescent="0.25">
      <c r="A45" s="38" t="s">
        <v>177</v>
      </c>
      <c r="B45" s="19">
        <v>43476.490000000013</v>
      </c>
      <c r="C45" s="140">
        <v>41001.829999999994</v>
      </c>
      <c r="D45" s="247">
        <f t="shared" si="9"/>
        <v>7.3534491323328927E-2</v>
      </c>
      <c r="E45" s="215">
        <f t="shared" si="10"/>
        <v>6.0823565047372831E-2</v>
      </c>
      <c r="F45" s="52">
        <f t="shared" si="15"/>
        <v>-5.6919498331167426E-2</v>
      </c>
      <c r="H45" s="19">
        <v>10722.308000000001</v>
      </c>
      <c r="I45" s="140">
        <v>10344.241999999998</v>
      </c>
      <c r="J45" s="247">
        <f t="shared" si="11"/>
        <v>6.6489078171100599E-2</v>
      </c>
      <c r="K45" s="215">
        <f t="shared" si="12"/>
        <v>6.134841309738287E-2</v>
      </c>
      <c r="L45" s="52">
        <f t="shared" si="16"/>
        <v>-3.5259759372702454E-2</v>
      </c>
      <c r="N45" s="40">
        <f t="shared" si="13"/>
        <v>2.466231289600425</v>
      </c>
      <c r="O45" s="143">
        <f t="shared" si="14"/>
        <v>2.5228732473648123</v>
      </c>
      <c r="P45" s="52">
        <f t="shared" si="17"/>
        <v>2.2967009624455921E-2</v>
      </c>
    </row>
    <row r="46" spans="1:17" ht="20.100000000000001" customHeight="1" x14ac:dyDescent="0.25">
      <c r="A46" s="38" t="s">
        <v>178</v>
      </c>
      <c r="B46" s="19">
        <v>17480.989999999998</v>
      </c>
      <c r="C46" s="140">
        <v>17571.079999999991</v>
      </c>
      <c r="D46" s="247">
        <f t="shared" si="9"/>
        <v>2.9566685523099937E-2</v>
      </c>
      <c r="E46" s="215">
        <f t="shared" si="10"/>
        <v>2.6065561642799634E-2</v>
      </c>
      <c r="F46" s="52">
        <f t="shared" si="15"/>
        <v>5.1535982801885292E-3</v>
      </c>
      <c r="H46" s="19">
        <v>6721.5249999999978</v>
      </c>
      <c r="I46" s="140">
        <v>7319.8669999999947</v>
      </c>
      <c r="J46" s="247">
        <f t="shared" si="11"/>
        <v>4.1680205526086991E-2</v>
      </c>
      <c r="K46" s="215">
        <f t="shared" si="12"/>
        <v>4.3411805769228949E-2</v>
      </c>
      <c r="L46" s="52">
        <f t="shared" si="16"/>
        <v>8.9018786659277038E-2</v>
      </c>
      <c r="N46" s="40">
        <f t="shared" si="13"/>
        <v>3.845048249555659</v>
      </c>
      <c r="O46" s="143">
        <f t="shared" si="14"/>
        <v>4.1658606073161124</v>
      </c>
      <c r="P46" s="52">
        <f t="shared" si="17"/>
        <v>8.3435196891879587E-2</v>
      </c>
    </row>
    <row r="47" spans="1:17" ht="20.100000000000001" customHeight="1" x14ac:dyDescent="0.25">
      <c r="A47" s="38" t="s">
        <v>179</v>
      </c>
      <c r="B47" s="19">
        <v>20911.259999999991</v>
      </c>
      <c r="C47" s="140">
        <v>28237.09</v>
      </c>
      <c r="D47" s="247">
        <f t="shared" si="9"/>
        <v>3.5368514501282741E-2</v>
      </c>
      <c r="E47" s="215">
        <f t="shared" si="10"/>
        <v>4.1887898183166974E-2</v>
      </c>
      <c r="F47" s="52">
        <f t="shared" si="15"/>
        <v>0.35032943973725217</v>
      </c>
      <c r="H47" s="19">
        <v>4872.6319999999978</v>
      </c>
      <c r="I47" s="140">
        <v>6160.5909999999994</v>
      </c>
      <c r="J47" s="247">
        <f t="shared" si="11"/>
        <v>3.0215212055744532E-2</v>
      </c>
      <c r="K47" s="215">
        <f t="shared" si="12"/>
        <v>3.6536508097163529E-2</v>
      </c>
      <c r="L47" s="52">
        <f t="shared" si="16"/>
        <v>0.26432511217756693</v>
      </c>
      <c r="N47" s="40">
        <f t="shared" si="13"/>
        <v>2.3301474899169157</v>
      </c>
      <c r="O47" s="143">
        <f t="shared" si="14"/>
        <v>2.1817372115894376</v>
      </c>
      <c r="P47" s="52">
        <f t="shared" si="17"/>
        <v>-6.3691366735231791E-2</v>
      </c>
    </row>
    <row r="48" spans="1:17" ht="20.100000000000001" customHeight="1" x14ac:dyDescent="0.25">
      <c r="A48" s="38" t="s">
        <v>180</v>
      </c>
      <c r="B48" s="19">
        <v>19378.72</v>
      </c>
      <c r="C48" s="140">
        <v>20258.310000000005</v>
      </c>
      <c r="D48" s="247">
        <f t="shared" si="9"/>
        <v>3.2776434291204748E-2</v>
      </c>
      <c r="E48" s="215">
        <f t="shared" si="10"/>
        <v>3.0051893684619538E-2</v>
      </c>
      <c r="F48" s="52">
        <f t="shared" si="15"/>
        <v>4.5389478768463741E-2</v>
      </c>
      <c r="H48" s="19">
        <v>4957.3309999999974</v>
      </c>
      <c r="I48" s="140">
        <v>5150.5700000000015</v>
      </c>
      <c r="J48" s="247">
        <f t="shared" si="11"/>
        <v>3.0740430920191814E-2</v>
      </c>
      <c r="K48" s="215">
        <f t="shared" si="12"/>
        <v>3.0546394414108585E-2</v>
      </c>
      <c r="L48" s="52">
        <f t="shared" si="16"/>
        <v>3.8980451375952956E-2</v>
      </c>
      <c r="N48" s="40">
        <f t="shared" si="13"/>
        <v>2.5581312904051439</v>
      </c>
      <c r="O48" s="143">
        <f t="shared" si="14"/>
        <v>2.5424480126920757</v>
      </c>
      <c r="P48" s="52">
        <f t="shared" si="17"/>
        <v>-6.1307555917446176E-3</v>
      </c>
    </row>
    <row r="49" spans="1:16" ht="20.100000000000001" customHeight="1" x14ac:dyDescent="0.25">
      <c r="A49" s="38" t="s">
        <v>183</v>
      </c>
      <c r="B49" s="19">
        <v>8478.7700000000041</v>
      </c>
      <c r="C49" s="140">
        <v>12273.249999999998</v>
      </c>
      <c r="D49" s="247">
        <f t="shared" si="9"/>
        <v>1.4340670992472063E-2</v>
      </c>
      <c r="E49" s="215">
        <f t="shared" si="10"/>
        <v>1.8206573211919288E-2</v>
      </c>
      <c r="F49" s="52">
        <f t="shared" si="15"/>
        <v>0.44752717670133668</v>
      </c>
      <c r="H49" s="19">
        <v>3200.3550000000018</v>
      </c>
      <c r="I49" s="140">
        <v>4348.3240000000005</v>
      </c>
      <c r="J49" s="247">
        <f t="shared" si="11"/>
        <v>1.9845415163439881E-2</v>
      </c>
      <c r="K49" s="215">
        <f t="shared" si="12"/>
        <v>2.578852824917131E-2</v>
      </c>
      <c r="L49" s="52">
        <f t="shared" si="16"/>
        <v>0.35870051916115492</v>
      </c>
      <c r="N49" s="40">
        <f t="shared" si="13"/>
        <v>3.774551025679433</v>
      </c>
      <c r="O49" s="143">
        <f t="shared" si="14"/>
        <v>3.5429279123296609</v>
      </c>
      <c r="P49" s="52">
        <f t="shared" si="17"/>
        <v>-6.1364414409546666E-2</v>
      </c>
    </row>
    <row r="50" spans="1:16" ht="20.100000000000001" customHeight="1" x14ac:dyDescent="0.25">
      <c r="A50" s="38" t="s">
        <v>186</v>
      </c>
      <c r="B50" s="19">
        <v>7592.8600000000006</v>
      </c>
      <c r="C50" s="140">
        <v>8772.7300000000014</v>
      </c>
      <c r="D50" s="247">
        <f t="shared" si="9"/>
        <v>1.2842276315067088E-2</v>
      </c>
      <c r="E50" s="215">
        <f t="shared" si="10"/>
        <v>1.3013778014250564E-2</v>
      </c>
      <c r="F50" s="52">
        <f t="shared" si="15"/>
        <v>0.15539203936329665</v>
      </c>
      <c r="H50" s="19">
        <v>2448.4609999999998</v>
      </c>
      <c r="I50" s="140">
        <v>2837.6720000000009</v>
      </c>
      <c r="J50" s="247">
        <f t="shared" si="11"/>
        <v>1.5182917225273804E-2</v>
      </c>
      <c r="K50" s="215">
        <f t="shared" si="12"/>
        <v>1.6829331147789922E-2</v>
      </c>
      <c r="L50" s="52">
        <f t="shared" si="16"/>
        <v>0.15896148641942884</v>
      </c>
      <c r="N50" s="40">
        <f t="shared" si="13"/>
        <v>3.2246887207192017</v>
      </c>
      <c r="O50" s="143">
        <f t="shared" si="14"/>
        <v>3.2346510151343999</v>
      </c>
      <c r="P50" s="52">
        <f t="shared" si="17"/>
        <v>3.0893817289057157E-3</v>
      </c>
    </row>
    <row r="51" spans="1:16" ht="20.100000000000001" customHeight="1" x14ac:dyDescent="0.25">
      <c r="A51" s="38" t="s">
        <v>189</v>
      </c>
      <c r="B51" s="19">
        <v>10735.210000000001</v>
      </c>
      <c r="C51" s="140">
        <v>7052.5700000000015</v>
      </c>
      <c r="D51" s="247">
        <f t="shared" si="9"/>
        <v>1.8157128291614935E-2</v>
      </c>
      <c r="E51" s="215">
        <f t="shared" si="10"/>
        <v>1.0462031820193157E-2</v>
      </c>
      <c r="F51" s="52">
        <f t="shared" si="15"/>
        <v>-0.34304312631052386</v>
      </c>
      <c r="H51" s="19">
        <v>2699.576</v>
      </c>
      <c r="I51" s="140">
        <v>1781.3989999999994</v>
      </c>
      <c r="J51" s="247">
        <f t="shared" si="11"/>
        <v>1.6740082423749348E-2</v>
      </c>
      <c r="K51" s="215">
        <f t="shared" si="12"/>
        <v>1.0564911546275186E-2</v>
      </c>
      <c r="L51" s="52">
        <f t="shared" si="16"/>
        <v>-0.34011896683034692</v>
      </c>
      <c r="N51" s="40">
        <f t="shared" si="13"/>
        <v>2.5146932384182512</v>
      </c>
      <c r="O51" s="143">
        <f t="shared" si="14"/>
        <v>2.5258863081117933</v>
      </c>
      <c r="P51" s="52">
        <f t="shared" si="17"/>
        <v>4.4510676382072461E-3</v>
      </c>
    </row>
    <row r="52" spans="1:16" ht="20.100000000000001" customHeight="1" x14ac:dyDescent="0.25">
      <c r="A52" s="38" t="s">
        <v>190</v>
      </c>
      <c r="B52" s="19">
        <v>2761.5000000000009</v>
      </c>
      <c r="C52" s="140">
        <v>3651.1200000000013</v>
      </c>
      <c r="D52" s="247">
        <f t="shared" si="9"/>
        <v>4.6706966866316216E-3</v>
      </c>
      <c r="E52" s="215">
        <f t="shared" si="10"/>
        <v>5.4162005650909726E-3</v>
      </c>
      <c r="F52" s="52">
        <f t="shared" si="15"/>
        <v>0.32215100488864751</v>
      </c>
      <c r="H52" s="19">
        <v>899.23300000000006</v>
      </c>
      <c r="I52" s="140">
        <v>1158.8869999999997</v>
      </c>
      <c r="J52" s="247">
        <f t="shared" si="11"/>
        <v>5.5761477128835786E-3</v>
      </c>
      <c r="K52" s="215">
        <f t="shared" si="12"/>
        <v>6.8729906366446891E-3</v>
      </c>
      <c r="L52" s="52">
        <f t="shared" si="16"/>
        <v>0.28875052405772433</v>
      </c>
      <c r="N52" s="40">
        <f t="shared" ref="N52" si="18">(H52/B52)*10</f>
        <v>3.256320840123121</v>
      </c>
      <c r="O52" s="143">
        <f t="shared" ref="O52" si="19">(I52/C52)*10</f>
        <v>3.1740589189070736</v>
      </c>
      <c r="P52" s="52">
        <f t="shared" ref="P52" si="20">(O52-N52)/N52</f>
        <v>-2.526222852565629E-2</v>
      </c>
    </row>
    <row r="53" spans="1:16" ht="20.100000000000001" customHeight="1" x14ac:dyDescent="0.25">
      <c r="A53" s="38" t="s">
        <v>191</v>
      </c>
      <c r="B53" s="19">
        <v>2089.7899999999991</v>
      </c>
      <c r="C53" s="140">
        <v>1729.25</v>
      </c>
      <c r="D53" s="247">
        <f t="shared" si="9"/>
        <v>3.5345917902429437E-3</v>
      </c>
      <c r="E53" s="215">
        <f t="shared" si="10"/>
        <v>2.5652306216129737E-3</v>
      </c>
      <c r="F53" s="52">
        <f t="shared" si="15"/>
        <v>-0.17252451203230909</v>
      </c>
      <c r="H53" s="19">
        <v>970.42100000000028</v>
      </c>
      <c r="I53" s="140">
        <v>864.8589999999997</v>
      </c>
      <c r="J53" s="247">
        <f t="shared" si="11"/>
        <v>6.0175848080355103E-3</v>
      </c>
      <c r="K53" s="215">
        <f t="shared" si="12"/>
        <v>5.1292039767620902E-3</v>
      </c>
      <c r="L53" s="52">
        <f t="shared" si="16"/>
        <v>-0.10877959153810619</v>
      </c>
      <c r="N53" s="40">
        <f t="shared" si="13"/>
        <v>4.643629264184443</v>
      </c>
      <c r="O53" s="143">
        <f t="shared" si="14"/>
        <v>5.0013531877981769</v>
      </c>
      <c r="P53" s="52">
        <f t="shared" si="17"/>
        <v>7.7035418475975323E-2</v>
      </c>
    </row>
    <row r="54" spans="1:16" ht="20.100000000000001" customHeight="1" x14ac:dyDescent="0.25">
      <c r="A54" s="38" t="s">
        <v>192</v>
      </c>
      <c r="B54" s="19">
        <v>3128.11</v>
      </c>
      <c r="C54" s="140">
        <v>2722.2800000000007</v>
      </c>
      <c r="D54" s="247">
        <f t="shared" si="9"/>
        <v>5.2907669789676766E-3</v>
      </c>
      <c r="E54" s="215">
        <f t="shared" si="10"/>
        <v>4.0383264517013552E-3</v>
      </c>
      <c r="F54" s="52">
        <f t="shared" si="15"/>
        <v>-0.12973648624888492</v>
      </c>
      <c r="H54" s="19">
        <v>854.51699999999994</v>
      </c>
      <c r="I54" s="140">
        <v>756.40700000000004</v>
      </c>
      <c r="J54" s="247">
        <f t="shared" si="11"/>
        <v>5.2988636039492951E-3</v>
      </c>
      <c r="K54" s="215">
        <f t="shared" si="12"/>
        <v>4.4860096182738271E-3</v>
      </c>
      <c r="L54" s="52">
        <f t="shared" si="16"/>
        <v>-0.11481339750993826</v>
      </c>
      <c r="N54" s="40">
        <f t="shared" ref="N54" si="21">(H54/B54)*10</f>
        <v>2.7317357765551717</v>
      </c>
      <c r="O54" s="143">
        <f t="shared" ref="O54" si="22">(I54/C54)*10</f>
        <v>2.778578985262353</v>
      </c>
      <c r="P54" s="52">
        <f t="shared" ref="P54" si="23">(O54-N54)/N54</f>
        <v>1.714778168123289E-2</v>
      </c>
    </row>
    <row r="55" spans="1:16" ht="20.100000000000001" customHeight="1" x14ac:dyDescent="0.25">
      <c r="A55" s="38" t="s">
        <v>193</v>
      </c>
      <c r="B55" s="19">
        <v>2484.2799999999993</v>
      </c>
      <c r="C55" s="140">
        <v>2485.16</v>
      </c>
      <c r="D55" s="247">
        <f t="shared" si="9"/>
        <v>4.2018172604255648E-3</v>
      </c>
      <c r="E55" s="215">
        <f t="shared" si="10"/>
        <v>3.6865742556644195E-3</v>
      </c>
      <c r="F55" s="52">
        <f t="shared" si="15"/>
        <v>3.5422738177683842E-4</v>
      </c>
      <c r="H55" s="19">
        <v>724.87199999999984</v>
      </c>
      <c r="I55" s="140">
        <v>712.95600000000002</v>
      </c>
      <c r="J55" s="247">
        <f t="shared" si="11"/>
        <v>4.4949343995753536E-3</v>
      </c>
      <c r="K55" s="215">
        <f t="shared" si="12"/>
        <v>4.2283155409799681E-3</v>
      </c>
      <c r="L55" s="52">
        <f t="shared" si="16"/>
        <v>-1.643876436115594E-2</v>
      </c>
      <c r="N55" s="40">
        <f t="shared" ref="N55" si="24">(H55/B55)*10</f>
        <v>2.9178353486724524</v>
      </c>
      <c r="O55" s="143">
        <f t="shared" ref="O55" si="25">(I55/C55)*10</f>
        <v>2.8688535144618461</v>
      </c>
      <c r="P55" s="52">
        <f t="shared" ref="P55" si="26">(O55-N55)/N55</f>
        <v>-1.6787045311824025E-2</v>
      </c>
    </row>
    <row r="56" spans="1:16" ht="20.100000000000001" customHeight="1" x14ac:dyDescent="0.25">
      <c r="A56" s="38" t="s">
        <v>194</v>
      </c>
      <c r="B56" s="19">
        <v>1819.1800000000003</v>
      </c>
      <c r="C56" s="140">
        <v>1621.4300000000005</v>
      </c>
      <c r="D56" s="247">
        <f t="shared" si="9"/>
        <v>3.0768922681102704E-3</v>
      </c>
      <c r="E56" s="215">
        <f t="shared" si="10"/>
        <v>2.4052866195182453E-3</v>
      </c>
      <c r="F56" s="52">
        <f t="shared" si="15"/>
        <v>-0.10870282215063916</v>
      </c>
      <c r="H56" s="19">
        <v>731.90800000000013</v>
      </c>
      <c r="I56" s="140">
        <v>693.34799999999996</v>
      </c>
      <c r="J56" s="247">
        <f t="shared" si="11"/>
        <v>4.5385646659332948E-3</v>
      </c>
      <c r="K56" s="215">
        <f t="shared" si="12"/>
        <v>4.1120267221362592E-3</v>
      </c>
      <c r="L56" s="52">
        <f t="shared" si="16"/>
        <v>-5.2684217142045402E-2</v>
      </c>
      <c r="N56" s="40">
        <f t="shared" ref="N56" si="27">(H56/B56)*10</f>
        <v>4.0232852164161876</v>
      </c>
      <c r="O56" s="143">
        <f t="shared" ref="O56" si="28">(I56/C56)*10</f>
        <v>4.27615129854511</v>
      </c>
      <c r="P56" s="52">
        <f t="shared" ref="P56" si="29">(O56-N56)/N56</f>
        <v>6.2850647798260564E-2</v>
      </c>
    </row>
    <row r="57" spans="1:16" ht="20.100000000000001" customHeight="1" x14ac:dyDescent="0.25">
      <c r="A57" s="38" t="s">
        <v>195</v>
      </c>
      <c r="B57" s="19">
        <v>1279.9399999999996</v>
      </c>
      <c r="C57" s="140">
        <v>743.43</v>
      </c>
      <c r="D57" s="247">
        <f t="shared" si="9"/>
        <v>2.1648421209803635E-3</v>
      </c>
      <c r="E57" s="215">
        <f t="shared" si="10"/>
        <v>1.1028303605758179E-3</v>
      </c>
      <c r="F57" s="52">
        <f t="shared" si="15"/>
        <v>-0.41916808600403127</v>
      </c>
      <c r="H57" s="19">
        <v>502.29799999999983</v>
      </c>
      <c r="I57" s="140">
        <v>322.91500000000002</v>
      </c>
      <c r="J57" s="247">
        <f t="shared" si="11"/>
        <v>3.1147520652444857E-3</v>
      </c>
      <c r="K57" s="215">
        <f t="shared" si="12"/>
        <v>1.9151062799324873E-3</v>
      </c>
      <c r="L57" s="52">
        <f t="shared" ref="L57:L58" si="30">(I57-H57)/H57</f>
        <v>-0.35712465508522806</v>
      </c>
      <c r="N57" s="40">
        <f t="shared" ref="N57:N58" si="31">(H57/B57)*10</f>
        <v>3.9243870806444052</v>
      </c>
      <c r="O57" s="143">
        <f t="shared" ref="O57:O58" si="32">(I57/C57)*10</f>
        <v>4.3435831214774767</v>
      </c>
      <c r="P57" s="52">
        <f t="shared" ref="P57:P58" si="33">(O57-N57)/N57</f>
        <v>0.10681821956366172</v>
      </c>
    </row>
    <row r="58" spans="1:16" ht="20.100000000000001" customHeight="1" x14ac:dyDescent="0.25">
      <c r="A58" s="38" t="s">
        <v>196</v>
      </c>
      <c r="B58" s="19">
        <v>1155.6400000000001</v>
      </c>
      <c r="C58" s="140">
        <v>1201.3600000000004</v>
      </c>
      <c r="D58" s="247">
        <f t="shared" si="9"/>
        <v>1.9546058008107791E-3</v>
      </c>
      <c r="E58" s="215">
        <f t="shared" si="10"/>
        <v>1.7821399216891502E-3</v>
      </c>
      <c r="F58" s="52">
        <f t="shared" si="15"/>
        <v>3.9562493510089863E-2</v>
      </c>
      <c r="H58" s="19">
        <v>350.77600000000007</v>
      </c>
      <c r="I58" s="140">
        <v>262.88900000000001</v>
      </c>
      <c r="J58" s="247">
        <f t="shared" si="11"/>
        <v>2.1751634894787561E-3</v>
      </c>
      <c r="K58" s="215">
        <f t="shared" si="12"/>
        <v>1.5591111432580451E-3</v>
      </c>
      <c r="L58" s="52">
        <f t="shared" si="30"/>
        <v>-0.25055020868018346</v>
      </c>
      <c r="N58" s="40">
        <f t="shared" si="31"/>
        <v>3.0353397251739302</v>
      </c>
      <c r="O58" s="143">
        <f t="shared" si="32"/>
        <v>2.188261636811613</v>
      </c>
      <c r="P58" s="52">
        <f t="shared" si="33"/>
        <v>-0.27907192112203461</v>
      </c>
    </row>
    <row r="59" spans="1:16" ht="20.100000000000001" customHeight="1" x14ac:dyDescent="0.25">
      <c r="A59" s="38" t="s">
        <v>197</v>
      </c>
      <c r="B59" s="19">
        <v>254.01000000000002</v>
      </c>
      <c r="C59" s="140">
        <v>653.71</v>
      </c>
      <c r="D59" s="247">
        <f t="shared" si="9"/>
        <v>4.2962290978500742E-4</v>
      </c>
      <c r="E59" s="215">
        <f t="shared" si="10"/>
        <v>9.6973653876224794E-4</v>
      </c>
      <c r="F59" s="52">
        <f t="shared" si="15"/>
        <v>1.5735600960592104</v>
      </c>
      <c r="H59" s="19">
        <v>123.815</v>
      </c>
      <c r="I59" s="140">
        <v>223.56200000000001</v>
      </c>
      <c r="J59" s="247">
        <f t="shared" si="11"/>
        <v>7.6777734921947948E-4</v>
      </c>
      <c r="K59" s="215">
        <f t="shared" si="12"/>
        <v>1.3258751998335993E-3</v>
      </c>
      <c r="L59" s="52">
        <f t="shared" si="16"/>
        <v>0.80561321326172119</v>
      </c>
      <c r="N59" s="40">
        <f t="shared" si="13"/>
        <v>4.8744143931341286</v>
      </c>
      <c r="O59" s="143">
        <f t="shared" si="14"/>
        <v>3.4198956723929568</v>
      </c>
      <c r="P59" s="52">
        <f t="shared" si="17"/>
        <v>-0.29839865949639788</v>
      </c>
    </row>
    <row r="60" spans="1:16" ht="20.100000000000001" customHeight="1" x14ac:dyDescent="0.25">
      <c r="A60" s="38" t="s">
        <v>198</v>
      </c>
      <c r="B60" s="19">
        <v>207.31999999999996</v>
      </c>
      <c r="C60" s="140">
        <v>304.52999999999997</v>
      </c>
      <c r="D60" s="247">
        <f t="shared" si="9"/>
        <v>3.506532091517173E-4</v>
      </c>
      <c r="E60" s="215">
        <f t="shared" si="10"/>
        <v>4.5175057464206961E-4</v>
      </c>
      <c r="F60" s="52">
        <f t="shared" si="15"/>
        <v>0.46888867451283051</v>
      </c>
      <c r="H60" s="19">
        <v>125.182</v>
      </c>
      <c r="I60" s="140">
        <v>206.31699999999995</v>
      </c>
      <c r="J60" s="247">
        <f t="shared" si="11"/>
        <v>7.7625412211761809E-4</v>
      </c>
      <c r="K60" s="215">
        <f t="shared" si="12"/>
        <v>1.2236005833015837E-3</v>
      </c>
      <c r="L60" s="52">
        <f t="shared" si="16"/>
        <v>0.64813631352750356</v>
      </c>
      <c r="N60" s="40">
        <f t="shared" si="13"/>
        <v>6.0381053443951398</v>
      </c>
      <c r="O60" s="143">
        <f t="shared" si="14"/>
        <v>6.7749318622139025</v>
      </c>
      <c r="P60" s="52">
        <f t="shared" si="17"/>
        <v>0.12202942409786219</v>
      </c>
    </row>
    <row r="61" spans="1:16" ht="20.100000000000001" customHeight="1" thickBot="1" x14ac:dyDescent="0.3">
      <c r="A61" s="8" t="s">
        <v>17</v>
      </c>
      <c r="B61" s="196">
        <f>B62-SUM(B39:B60)</f>
        <v>939.92999999993481</v>
      </c>
      <c r="C61" s="142">
        <f>C62-SUM(C39:C60)</f>
        <v>1119.2600000002421</v>
      </c>
      <c r="D61" s="247">
        <f t="shared" si="9"/>
        <v>1.5897620628880515E-3</v>
      </c>
      <c r="E61" s="215">
        <f t="shared" si="10"/>
        <v>1.6603498774307695E-3</v>
      </c>
      <c r="F61" s="52">
        <f t="shared" si="15"/>
        <v>0.19079080357081887</v>
      </c>
      <c r="H61" s="19">
        <f>H62-SUM(H39:H60)</f>
        <v>493.48599999991711</v>
      </c>
      <c r="I61" s="140">
        <f>I62-SUM(I39:I60)</f>
        <v>551.33200000002398</v>
      </c>
      <c r="J61" s="247">
        <f t="shared" si="11"/>
        <v>3.0601088152231995E-3</v>
      </c>
      <c r="K61" s="215">
        <f t="shared" si="12"/>
        <v>3.2697749424083242E-3</v>
      </c>
      <c r="L61" s="52">
        <f t="shared" si="16"/>
        <v>0.11721913083677467</v>
      </c>
      <c r="N61" s="40">
        <f t="shared" si="13"/>
        <v>5.2502420393002813</v>
      </c>
      <c r="O61" s="143">
        <f t="shared" si="14"/>
        <v>4.9258617300708032</v>
      </c>
      <c r="P61" s="52">
        <f t="shared" si="17"/>
        <v>-6.1783877162491632E-2</v>
      </c>
    </row>
    <row r="62" spans="1:16" s="1" customFormat="1" ht="26.25" customHeight="1" thickBot="1" x14ac:dyDescent="0.3">
      <c r="A62" s="12" t="s">
        <v>18</v>
      </c>
      <c r="B62" s="17">
        <v>591239.41999999981</v>
      </c>
      <c r="C62" s="145">
        <v>674110.93</v>
      </c>
      <c r="D62" s="253">
        <f>SUM(D39:D61)</f>
        <v>1.0000000000000002</v>
      </c>
      <c r="E62" s="254">
        <f>SUM(E39:E61)</f>
        <v>1</v>
      </c>
      <c r="F62" s="57">
        <f t="shared" si="15"/>
        <v>0.14016573861059581</v>
      </c>
      <c r="H62" s="17">
        <v>161264.20000000001</v>
      </c>
      <c r="I62" s="145">
        <v>168614.663</v>
      </c>
      <c r="J62" s="253">
        <f t="shared" si="11"/>
        <v>1</v>
      </c>
      <c r="K62" s="254">
        <f t="shared" si="12"/>
        <v>1</v>
      </c>
      <c r="L62" s="57">
        <f t="shared" si="16"/>
        <v>4.5580252777739812E-2</v>
      </c>
      <c r="N62" s="37">
        <f t="shared" si="13"/>
        <v>2.7275617041908347</v>
      </c>
      <c r="O62" s="150">
        <f t="shared" si="14"/>
        <v>2.5012895577883598</v>
      </c>
      <c r="P62" s="57">
        <f t="shared" si="17"/>
        <v>-8.2957663635918111E-2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B37</f>
        <v>jan-mai</v>
      </c>
      <c r="C66" s="352"/>
      <c r="D66" s="358" t="str">
        <f>B66</f>
        <v>jan-mai</v>
      </c>
      <c r="E66" s="352"/>
      <c r="F66" s="131" t="str">
        <f>F37</f>
        <v>2024 / 2023</v>
      </c>
      <c r="H66" s="347" t="str">
        <f>B66</f>
        <v>jan-mai</v>
      </c>
      <c r="I66" s="352"/>
      <c r="J66" s="358" t="str">
        <f>B66</f>
        <v>jan-mai</v>
      </c>
      <c r="K66" s="348"/>
      <c r="L66" s="131" t="str">
        <f>F66</f>
        <v>2024 / 2023</v>
      </c>
      <c r="N66" s="347" t="str">
        <f>B66</f>
        <v>jan-mai</v>
      </c>
      <c r="O66" s="348"/>
      <c r="P66" s="131" t="str">
        <f>L66</f>
        <v>2024 / 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164</v>
      </c>
      <c r="B68" s="39">
        <v>102858.79999999997</v>
      </c>
      <c r="C68" s="147">
        <v>103997.48</v>
      </c>
      <c r="D68" s="247">
        <f>B68/$B$96</f>
        <v>0.14866312052473404</v>
      </c>
      <c r="E68" s="246">
        <f>C68/$C$96</f>
        <v>0.14048083079782925</v>
      </c>
      <c r="F68" s="61">
        <f>(C68-B68)/B68</f>
        <v>1.1070321644818162E-2</v>
      </c>
      <c r="H68" s="19">
        <v>43721.24</v>
      </c>
      <c r="I68" s="147">
        <v>42733.492000000006</v>
      </c>
      <c r="J68" s="245">
        <f>H68/$H$96</f>
        <v>0.21822131869578978</v>
      </c>
      <c r="K68" s="246">
        <f>I68/$I$96</f>
        <v>0.2061109492696005</v>
      </c>
      <c r="L68" s="58">
        <f>(I68-H68)/H68</f>
        <v>-2.2591948444279995E-2</v>
      </c>
      <c r="N68" s="41">
        <f t="shared" ref="N68:N96" si="34">(H68/B68)*10</f>
        <v>4.25060762909931</v>
      </c>
      <c r="O68" s="149">
        <f t="shared" ref="O68:O96" si="35">(I68/C68)*10</f>
        <v>4.1090891817763282</v>
      </c>
      <c r="P68" s="61">
        <f>(O68-N68)/N68</f>
        <v>-3.3293698141921679E-2</v>
      </c>
    </row>
    <row r="69" spans="1:16" ht="20.100000000000001" customHeight="1" x14ac:dyDescent="0.25">
      <c r="A69" t="s">
        <v>166</v>
      </c>
      <c r="B69" s="19">
        <v>91755.909999999931</v>
      </c>
      <c r="C69" s="140">
        <v>107076.12000000005</v>
      </c>
      <c r="D69" s="247">
        <f t="shared" ref="D69:D95" si="36">B69/$B$96</f>
        <v>0.13261597361807295</v>
      </c>
      <c r="E69" s="215">
        <f t="shared" ref="E69:E95" si="37">C69/$C$96</f>
        <v>0.14463948834344897</v>
      </c>
      <c r="F69" s="52">
        <f t="shared" ref="F69:F96" si="38">(C69-B69)/B69</f>
        <v>0.16696701062634695</v>
      </c>
      <c r="H69" s="19">
        <v>28264.890000000014</v>
      </c>
      <c r="I69" s="140">
        <v>32577.030000000024</v>
      </c>
      <c r="J69" s="214">
        <f t="shared" ref="J69:J96" si="39">H69/$H$96</f>
        <v>0.14107563208617699</v>
      </c>
      <c r="K69" s="215">
        <f t="shared" ref="K69:K96" si="40">I69/$I$96</f>
        <v>0.15712459392937644</v>
      </c>
      <c r="L69" s="59">
        <f t="shared" ref="L69:L96" si="41">(I69-H69)/H69</f>
        <v>0.15256171172079594</v>
      </c>
      <c r="N69" s="40">
        <f t="shared" si="34"/>
        <v>3.0804435376424295</v>
      </c>
      <c r="O69" s="143">
        <f t="shared" si="35"/>
        <v>3.042417861237408</v>
      </c>
      <c r="P69" s="52">
        <f t="shared" ref="P69:P96" si="42">(O69-N69)/N69</f>
        <v>-1.2344221194238768E-2</v>
      </c>
    </row>
    <row r="70" spans="1:16" ht="20.100000000000001" customHeight="1" x14ac:dyDescent="0.25">
      <c r="A70" s="38" t="s">
        <v>167</v>
      </c>
      <c r="B70" s="19">
        <v>79323.269999999946</v>
      </c>
      <c r="C70" s="140">
        <v>77736.640000000014</v>
      </c>
      <c r="D70" s="247">
        <f t="shared" si="36"/>
        <v>0.11464692227039412</v>
      </c>
      <c r="E70" s="215">
        <f t="shared" si="37"/>
        <v>0.10500742682064765</v>
      </c>
      <c r="F70" s="52">
        <f t="shared" si="38"/>
        <v>-2.0002075053132996E-2</v>
      </c>
      <c r="H70" s="19">
        <v>27014.996999999996</v>
      </c>
      <c r="I70" s="140">
        <v>25253.346999999983</v>
      </c>
      <c r="J70" s="214">
        <f t="shared" si="39"/>
        <v>0.13483716998655126</v>
      </c>
      <c r="K70" s="215">
        <f t="shared" si="40"/>
        <v>0.1218012167693811</v>
      </c>
      <c r="L70" s="59">
        <f t="shared" si="41"/>
        <v>-6.5210075722015176E-2</v>
      </c>
      <c r="N70" s="40">
        <f t="shared" si="34"/>
        <v>3.4056837293772704</v>
      </c>
      <c r="O70" s="143">
        <f t="shared" si="35"/>
        <v>3.2485771188463994</v>
      </c>
      <c r="P70" s="52">
        <f t="shared" si="42"/>
        <v>-4.6130710604650862E-2</v>
      </c>
    </row>
    <row r="71" spans="1:16" ht="20.100000000000001" customHeight="1" x14ac:dyDescent="0.25">
      <c r="A71" s="38" t="s">
        <v>169</v>
      </c>
      <c r="B71" s="19">
        <v>52179.059999999969</v>
      </c>
      <c r="C71" s="140">
        <v>51013.979999999989</v>
      </c>
      <c r="D71" s="247">
        <f t="shared" si="36"/>
        <v>7.5415053312378966E-2</v>
      </c>
      <c r="E71" s="215">
        <f t="shared" si="37"/>
        <v>6.8910191792184231E-2</v>
      </c>
      <c r="F71" s="52">
        <f t="shared" si="38"/>
        <v>-2.23284972937416E-2</v>
      </c>
      <c r="H71" s="19">
        <v>19809.257999999994</v>
      </c>
      <c r="I71" s="140">
        <v>20413.256999999994</v>
      </c>
      <c r="J71" s="214">
        <f t="shared" si="39"/>
        <v>9.8871907639058773E-2</v>
      </c>
      <c r="K71" s="215">
        <f t="shared" si="40"/>
        <v>9.8456633919697348E-2</v>
      </c>
      <c r="L71" s="59">
        <f t="shared" si="41"/>
        <v>3.0490743267617595E-2</v>
      </c>
      <c r="N71" s="40">
        <f t="shared" si="34"/>
        <v>3.7963999351463991</v>
      </c>
      <c r="O71" s="143">
        <f t="shared" si="35"/>
        <v>4.0015025293066717</v>
      </c>
      <c r="P71" s="52">
        <f t="shared" si="42"/>
        <v>5.4025549906233303E-2</v>
      </c>
    </row>
    <row r="72" spans="1:16" ht="20.100000000000001" customHeight="1" x14ac:dyDescent="0.25">
      <c r="A72" s="38" t="s">
        <v>173</v>
      </c>
      <c r="B72" s="19">
        <v>128946.70999999999</v>
      </c>
      <c r="C72" s="140">
        <v>127517.35000000003</v>
      </c>
      <c r="D72" s="247">
        <f t="shared" si="36"/>
        <v>0.18636830577449795</v>
      </c>
      <c r="E72" s="215">
        <f t="shared" si="37"/>
        <v>0.17225170522533409</v>
      </c>
      <c r="F72" s="52">
        <f t="shared" si="38"/>
        <v>-1.1084889253862754E-2</v>
      </c>
      <c r="H72" s="19">
        <v>18129.861000000001</v>
      </c>
      <c r="I72" s="140">
        <v>14510.922999999992</v>
      </c>
      <c r="J72" s="214">
        <f t="shared" si="39"/>
        <v>9.0489706494860864E-2</v>
      </c>
      <c r="K72" s="215">
        <f t="shared" si="40"/>
        <v>6.9988666367543209E-2</v>
      </c>
      <c r="L72" s="59">
        <f t="shared" si="41"/>
        <v>-0.19961201026306871</v>
      </c>
      <c r="N72" s="40">
        <f t="shared" si="34"/>
        <v>1.4059963995979428</v>
      </c>
      <c r="O72" s="143">
        <f t="shared" si="35"/>
        <v>1.1379567564727457</v>
      </c>
      <c r="P72" s="52">
        <f t="shared" si="42"/>
        <v>-0.19064034815583122</v>
      </c>
    </row>
    <row r="73" spans="1:16" ht="20.100000000000001" customHeight="1" x14ac:dyDescent="0.25">
      <c r="A73" s="38" t="s">
        <v>174</v>
      </c>
      <c r="B73" s="19">
        <v>21520.430000000004</v>
      </c>
      <c r="C73" s="140">
        <v>66707.780000000013</v>
      </c>
      <c r="D73" s="247">
        <f t="shared" si="36"/>
        <v>3.1103748817156173E-2</v>
      </c>
      <c r="E73" s="215">
        <f t="shared" si="37"/>
        <v>9.0109532991364982E-2</v>
      </c>
      <c r="F73" s="52">
        <f t="shared" si="38"/>
        <v>2.0997419661224241</v>
      </c>
      <c r="H73" s="19">
        <v>4672.2279999999992</v>
      </c>
      <c r="I73" s="140">
        <v>14114.243999999995</v>
      </c>
      <c r="J73" s="214">
        <f t="shared" si="39"/>
        <v>2.3320010031906514E-2</v>
      </c>
      <c r="K73" s="215">
        <f t="shared" si="40"/>
        <v>6.8075415626290534E-2</v>
      </c>
      <c r="L73" s="59">
        <f t="shared" si="41"/>
        <v>2.0208808303019454</v>
      </c>
      <c r="N73" s="40">
        <f t="shared" si="34"/>
        <v>2.1710662844562112</v>
      </c>
      <c r="O73" s="143">
        <f t="shared" si="35"/>
        <v>2.1158317665495678</v>
      </c>
      <c r="P73" s="52">
        <f t="shared" si="42"/>
        <v>-2.5441193713013691E-2</v>
      </c>
    </row>
    <row r="74" spans="1:16" ht="20.100000000000001" customHeight="1" x14ac:dyDescent="0.25">
      <c r="A74" s="38" t="s">
        <v>175</v>
      </c>
      <c r="B74" s="19">
        <v>42294.119999999995</v>
      </c>
      <c r="C74" s="140">
        <v>38063.240000000034</v>
      </c>
      <c r="D74" s="247">
        <f t="shared" si="36"/>
        <v>6.1128224897116876E-2</v>
      </c>
      <c r="E74" s="215">
        <f t="shared" si="37"/>
        <v>5.1416203335476696E-2</v>
      </c>
      <c r="F74" s="52">
        <f t="shared" si="38"/>
        <v>-0.10003470931656602</v>
      </c>
      <c r="H74" s="19">
        <v>15199.137000000002</v>
      </c>
      <c r="I74" s="140">
        <v>13155.203999999998</v>
      </c>
      <c r="J74" s="214">
        <f t="shared" si="39"/>
        <v>7.5861885874645152E-2</v>
      </c>
      <c r="K74" s="215">
        <f t="shared" si="40"/>
        <v>6.3449801487677274E-2</v>
      </c>
      <c r="L74" s="59">
        <f t="shared" si="41"/>
        <v>-0.1344769114193789</v>
      </c>
      <c r="N74" s="40">
        <f t="shared" si="34"/>
        <v>3.5936761422155143</v>
      </c>
      <c r="O74" s="143">
        <f t="shared" si="35"/>
        <v>3.4561440381848696</v>
      </c>
      <c r="P74" s="52">
        <f t="shared" si="42"/>
        <v>-3.8270589387572281E-2</v>
      </c>
    </row>
    <row r="75" spans="1:16" ht="20.100000000000001" customHeight="1" x14ac:dyDescent="0.25">
      <c r="A75" s="38" t="s">
        <v>181</v>
      </c>
      <c r="B75" s="19">
        <v>16948.510000000002</v>
      </c>
      <c r="C75" s="140">
        <v>16315.769999999993</v>
      </c>
      <c r="D75" s="247">
        <f t="shared" si="36"/>
        <v>2.4495895196567148E-2</v>
      </c>
      <c r="E75" s="215">
        <f t="shared" si="37"/>
        <v>2.2039504464014873E-2</v>
      </c>
      <c r="F75" s="52">
        <f t="shared" si="38"/>
        <v>-3.7333075296885024E-2</v>
      </c>
      <c r="H75" s="19">
        <v>4863.8870000000024</v>
      </c>
      <c r="I75" s="140">
        <v>5136.4759999999997</v>
      </c>
      <c r="J75" s="214">
        <f t="shared" si="39"/>
        <v>2.4276617843576931E-2</v>
      </c>
      <c r="K75" s="215">
        <f t="shared" si="40"/>
        <v>2.4774103278536661E-2</v>
      </c>
      <c r="L75" s="59">
        <f t="shared" si="41"/>
        <v>5.6043448377809162E-2</v>
      </c>
      <c r="N75" s="40">
        <f t="shared" si="34"/>
        <v>2.8698021241985296</v>
      </c>
      <c r="O75" s="143">
        <f t="shared" si="35"/>
        <v>3.1481664671664293</v>
      </c>
      <c r="P75" s="52">
        <f t="shared" si="42"/>
        <v>9.699774790069908E-2</v>
      </c>
    </row>
    <row r="76" spans="1:16" ht="20.100000000000001" customHeight="1" x14ac:dyDescent="0.25">
      <c r="A76" s="38" t="s">
        <v>182</v>
      </c>
      <c r="B76" s="19">
        <v>1857.7300000000002</v>
      </c>
      <c r="C76" s="140">
        <v>1856.1699999999992</v>
      </c>
      <c r="D76" s="247">
        <f t="shared" si="36"/>
        <v>2.6850005920000452E-3</v>
      </c>
      <c r="E76" s="215">
        <f t="shared" si="37"/>
        <v>2.5073329055858525E-3</v>
      </c>
      <c r="F76" s="52">
        <f t="shared" si="38"/>
        <v>-8.3973451470401082E-4</v>
      </c>
      <c r="H76" s="19">
        <v>4510.6909999999989</v>
      </c>
      <c r="I76" s="140">
        <v>4705.3639999999996</v>
      </c>
      <c r="J76" s="214">
        <f t="shared" si="39"/>
        <v>2.2513747054045824E-2</v>
      </c>
      <c r="K76" s="215">
        <f t="shared" si="40"/>
        <v>2.2694776282242608E-2</v>
      </c>
      <c r="L76" s="59">
        <f t="shared" si="41"/>
        <v>4.3158132534461068E-2</v>
      </c>
      <c r="N76" s="40">
        <f t="shared" si="34"/>
        <v>24.280659729885386</v>
      </c>
      <c r="O76" s="143">
        <f t="shared" si="35"/>
        <v>25.349854808557417</v>
      </c>
      <c r="P76" s="52">
        <f t="shared" si="42"/>
        <v>4.4034844628049082E-2</v>
      </c>
    </row>
    <row r="77" spans="1:16" ht="20.100000000000001" customHeight="1" x14ac:dyDescent="0.25">
      <c r="A77" s="38" t="s">
        <v>184</v>
      </c>
      <c r="B77" s="19">
        <v>7952.2900000000009</v>
      </c>
      <c r="C77" s="140">
        <v>9177.1299999999974</v>
      </c>
      <c r="D77" s="247">
        <f t="shared" si="36"/>
        <v>1.149354500264088E-2</v>
      </c>
      <c r="E77" s="215">
        <f t="shared" si="37"/>
        <v>1.2396558519876465E-2</v>
      </c>
      <c r="F77" s="52">
        <f t="shared" si="38"/>
        <v>0.15402355799398618</v>
      </c>
      <c r="H77" s="19">
        <v>3458.8549999999982</v>
      </c>
      <c r="I77" s="140">
        <v>3417.8379999999993</v>
      </c>
      <c r="J77" s="214">
        <f t="shared" si="39"/>
        <v>1.7263826444024133E-2</v>
      </c>
      <c r="K77" s="215">
        <f t="shared" si="40"/>
        <v>1.6484817918220037E-2</v>
      </c>
      <c r="L77" s="59">
        <f t="shared" si="41"/>
        <v>-1.1858548565926856E-2</v>
      </c>
      <c r="N77" s="40">
        <f t="shared" si="34"/>
        <v>4.3495081291049473</v>
      </c>
      <c r="O77" s="143">
        <f t="shared" si="35"/>
        <v>3.7242994269450258</v>
      </c>
      <c r="P77" s="52">
        <f t="shared" si="42"/>
        <v>-0.14374239192158461</v>
      </c>
    </row>
    <row r="78" spans="1:16" ht="20.100000000000001" customHeight="1" x14ac:dyDescent="0.25">
      <c r="A78" s="38" t="s">
        <v>185</v>
      </c>
      <c r="B78" s="19">
        <v>8508.8699999999972</v>
      </c>
      <c r="C78" s="140">
        <v>8186.9800000000005</v>
      </c>
      <c r="D78" s="247">
        <f t="shared" si="36"/>
        <v>1.229797709422328E-2</v>
      </c>
      <c r="E78" s="215">
        <f t="shared" si="37"/>
        <v>1.1059054047513575E-2</v>
      </c>
      <c r="F78" s="52">
        <f t="shared" si="38"/>
        <v>-3.7829935114768093E-2</v>
      </c>
      <c r="H78" s="19">
        <v>3416.6050000000018</v>
      </c>
      <c r="I78" s="140">
        <v>2982.273000000001</v>
      </c>
      <c r="J78" s="214">
        <f t="shared" si="39"/>
        <v>1.7052948373894001E-2</v>
      </c>
      <c r="K78" s="215">
        <f t="shared" si="40"/>
        <v>1.4384013340428612E-2</v>
      </c>
      <c r="L78" s="59">
        <f t="shared" si="41"/>
        <v>-0.12712385540617091</v>
      </c>
      <c r="N78" s="40">
        <f t="shared" si="34"/>
        <v>4.0153451633413164</v>
      </c>
      <c r="O78" s="143">
        <f t="shared" si="35"/>
        <v>3.6427021929942431</v>
      </c>
      <c r="P78" s="52">
        <f t="shared" si="42"/>
        <v>-9.2804716702606802E-2</v>
      </c>
    </row>
    <row r="79" spans="1:16" ht="20.100000000000001" customHeight="1" x14ac:dyDescent="0.25">
      <c r="A79" s="38" t="s">
        <v>187</v>
      </c>
      <c r="B79" s="19">
        <v>39973.620000000003</v>
      </c>
      <c r="C79" s="140">
        <v>30993.190000000002</v>
      </c>
      <c r="D79" s="247">
        <f t="shared" si="36"/>
        <v>5.7774376989328288E-2</v>
      </c>
      <c r="E79" s="215">
        <f t="shared" si="37"/>
        <v>4.1865909445834397E-2</v>
      </c>
      <c r="F79" s="52">
        <f t="shared" si="38"/>
        <v>-0.22465891255282858</v>
      </c>
      <c r="H79" s="19">
        <v>3109.7560000000008</v>
      </c>
      <c r="I79" s="140">
        <v>2356.1659999999993</v>
      </c>
      <c r="J79" s="214">
        <f t="shared" si="39"/>
        <v>1.5521404588299523E-2</v>
      </c>
      <c r="K79" s="215">
        <f t="shared" si="40"/>
        <v>1.1364192069694593E-2</v>
      </c>
      <c r="L79" s="59">
        <f t="shared" si="41"/>
        <v>-0.24233090956332307</v>
      </c>
      <c r="N79" s="40">
        <f t="shared" si="34"/>
        <v>0.77795205938316336</v>
      </c>
      <c r="O79" s="143">
        <f t="shared" si="35"/>
        <v>0.7602205516760292</v>
      </c>
      <c r="P79" s="52">
        <f t="shared" si="42"/>
        <v>-2.2792545495918401E-2</v>
      </c>
    </row>
    <row r="80" spans="1:16" ht="20.100000000000001" customHeight="1" x14ac:dyDescent="0.25">
      <c r="A80" s="38" t="s">
        <v>188</v>
      </c>
      <c r="B80" s="19">
        <v>6278.4899999999989</v>
      </c>
      <c r="C80" s="140">
        <v>9928.9600000000009</v>
      </c>
      <c r="D80" s="247">
        <f t="shared" si="36"/>
        <v>9.0743807587035565E-3</v>
      </c>
      <c r="E80" s="215">
        <f t="shared" si="37"/>
        <v>1.3412137964866214E-2</v>
      </c>
      <c r="F80" s="52">
        <f t="shared" si="38"/>
        <v>0.58142483304106607</v>
      </c>
      <c r="H80" s="19">
        <v>1591.7750000000001</v>
      </c>
      <c r="I80" s="140">
        <v>2329.0880000000006</v>
      </c>
      <c r="J80" s="214">
        <f t="shared" si="39"/>
        <v>7.9448624871341893E-3</v>
      </c>
      <c r="K80" s="215">
        <f t="shared" si="40"/>
        <v>1.1233590239066709E-2</v>
      </c>
      <c r="L80" s="59">
        <f t="shared" si="41"/>
        <v>0.46320177160716841</v>
      </c>
      <c r="N80" s="40">
        <f t="shared" si="34"/>
        <v>2.5352831652196635</v>
      </c>
      <c r="O80" s="143">
        <f t="shared" si="35"/>
        <v>2.3457522237978603</v>
      </c>
      <c r="P80" s="52">
        <f t="shared" si="42"/>
        <v>-7.4757306805759385E-2</v>
      </c>
    </row>
    <row r="81" spans="1:16" ht="20.100000000000001" customHeight="1" x14ac:dyDescent="0.25">
      <c r="A81" s="38" t="s">
        <v>199</v>
      </c>
      <c r="B81" s="19">
        <v>4705.9799999999987</v>
      </c>
      <c r="C81" s="140">
        <v>4994.4000000000024</v>
      </c>
      <c r="D81" s="247">
        <f t="shared" si="36"/>
        <v>6.8016122288709164E-3</v>
      </c>
      <c r="E81" s="215">
        <f t="shared" si="37"/>
        <v>6.7464852161483024E-3</v>
      </c>
      <c r="F81" s="52">
        <f t="shared" ref="F81:F86" si="43">(C81-B81)/B81</f>
        <v>6.1287978274451614E-2</v>
      </c>
      <c r="H81" s="19">
        <v>1658.4760000000006</v>
      </c>
      <c r="I81" s="140">
        <v>2103.4390000000008</v>
      </c>
      <c r="J81" s="214">
        <f t="shared" si="39"/>
        <v>8.2777803133058173E-3</v>
      </c>
      <c r="K81" s="215">
        <f t="shared" si="40"/>
        <v>1.0145246473672202E-2</v>
      </c>
      <c r="L81" s="59">
        <f>(I81-H81)/H81</f>
        <v>0.26829631541246302</v>
      </c>
      <c r="N81" s="40">
        <f t="shared" si="34"/>
        <v>3.5241883730912607</v>
      </c>
      <c r="O81" s="143">
        <f t="shared" si="35"/>
        <v>4.2115949863847506</v>
      </c>
      <c r="P81" s="52">
        <f>(O81-N81)/N81</f>
        <v>0.19505387922568043</v>
      </c>
    </row>
    <row r="82" spans="1:16" ht="20.100000000000001" customHeight="1" x14ac:dyDescent="0.25">
      <c r="A82" s="38" t="s">
        <v>200</v>
      </c>
      <c r="B82" s="19">
        <v>3078.6099999999983</v>
      </c>
      <c r="C82" s="140">
        <v>2394.4700000000003</v>
      </c>
      <c r="D82" s="247">
        <f t="shared" si="36"/>
        <v>4.4495538493415374E-3</v>
      </c>
      <c r="E82" s="215">
        <f t="shared" si="37"/>
        <v>3.2344739018722209E-3</v>
      </c>
      <c r="F82" s="52">
        <f>(C82-B82)/B82</f>
        <v>-0.22222366587518341</v>
      </c>
      <c r="H82" s="19">
        <v>1998.5220000000006</v>
      </c>
      <c r="I82" s="140">
        <v>1727.501</v>
      </c>
      <c r="J82" s="214">
        <f t="shared" si="39"/>
        <v>9.9750168632579354E-3</v>
      </c>
      <c r="K82" s="215">
        <f t="shared" si="40"/>
        <v>8.3320331269483919E-3</v>
      </c>
      <c r="L82" s="59">
        <f>(I82-H82)/H82</f>
        <v>-0.13561071631936028</v>
      </c>
      <c r="N82" s="40">
        <f t="shared" si="34"/>
        <v>6.49163745976269</v>
      </c>
      <c r="O82" s="143">
        <f t="shared" si="35"/>
        <v>7.2145443459304133</v>
      </c>
      <c r="P82" s="52">
        <f>(O82-N82)/N82</f>
        <v>0.11135971326934668</v>
      </c>
    </row>
    <row r="83" spans="1:16" ht="20.100000000000001" customHeight="1" x14ac:dyDescent="0.25">
      <c r="A83" s="38" t="s">
        <v>201</v>
      </c>
      <c r="B83" s="19">
        <v>8678.15</v>
      </c>
      <c r="C83" s="140">
        <v>12849.060000000001</v>
      </c>
      <c r="D83" s="247">
        <f t="shared" si="36"/>
        <v>1.2542639612572973E-2</v>
      </c>
      <c r="E83" s="215">
        <f t="shared" si="37"/>
        <v>1.7356638100953562E-2</v>
      </c>
      <c r="F83" s="52">
        <f>(C83-B83)/B83</f>
        <v>0.48062202197472986</v>
      </c>
      <c r="H83" s="19">
        <v>1007.7649999999998</v>
      </c>
      <c r="I83" s="140">
        <v>1501.63</v>
      </c>
      <c r="J83" s="214">
        <f t="shared" si="39"/>
        <v>5.0299535702890072E-3</v>
      </c>
      <c r="K83" s="215">
        <f t="shared" si="40"/>
        <v>7.2426186175403159E-3</v>
      </c>
      <c r="L83" s="59">
        <f>(I83-H83)/H83</f>
        <v>0.49005968653406345</v>
      </c>
      <c r="N83" s="40">
        <f t="shared" si="34"/>
        <v>1.1612670903360738</v>
      </c>
      <c r="O83" s="143">
        <f t="shared" si="35"/>
        <v>1.1686691477820168</v>
      </c>
      <c r="P83" s="52">
        <f>(O83-N83)/N83</f>
        <v>6.3741214295505843E-3</v>
      </c>
    </row>
    <row r="84" spans="1:16" ht="20.100000000000001" customHeight="1" x14ac:dyDescent="0.25">
      <c r="A84" s="38" t="s">
        <v>202</v>
      </c>
      <c r="B84" s="19">
        <v>4110.3300000000008</v>
      </c>
      <c r="C84" s="140">
        <v>4595.670000000001</v>
      </c>
      <c r="D84" s="247">
        <f t="shared" si="36"/>
        <v>5.9407117736783857E-3</v>
      </c>
      <c r="E84" s="215">
        <f t="shared" si="37"/>
        <v>6.2078767646356441E-3</v>
      </c>
      <c r="F84" s="52">
        <f t="shared" si="43"/>
        <v>0.11807811051667386</v>
      </c>
      <c r="H84" s="19">
        <v>1327.807</v>
      </c>
      <c r="I84" s="140">
        <v>1324.087</v>
      </c>
      <c r="J84" s="214">
        <f t="shared" si="39"/>
        <v>6.6273462169302733E-3</v>
      </c>
      <c r="K84" s="215">
        <f t="shared" si="40"/>
        <v>6.3862983274462441E-3</v>
      </c>
      <c r="L84" s="59">
        <f t="shared" si="41"/>
        <v>-2.8016119812593449E-3</v>
      </c>
      <c r="N84" s="40">
        <f t="shared" si="34"/>
        <v>3.2304145895828307</v>
      </c>
      <c r="O84" s="143">
        <f t="shared" si="35"/>
        <v>2.8811620503647992</v>
      </c>
      <c r="P84" s="52">
        <f t="shared" si="42"/>
        <v>-0.10811384406951098</v>
      </c>
    </row>
    <row r="85" spans="1:16" ht="20.100000000000001" customHeight="1" x14ac:dyDescent="0.25">
      <c r="A85" s="38" t="s">
        <v>203</v>
      </c>
      <c r="B85" s="19">
        <v>2927.9699999999993</v>
      </c>
      <c r="C85" s="140">
        <v>3620.9200000000005</v>
      </c>
      <c r="D85" s="247">
        <f t="shared" si="36"/>
        <v>4.231831958012397E-3</v>
      </c>
      <c r="E85" s="215">
        <f t="shared" si="37"/>
        <v>4.8911747655085097E-3</v>
      </c>
      <c r="F85" s="52">
        <f t="shared" si="43"/>
        <v>0.23666567621936063</v>
      </c>
      <c r="H85" s="19">
        <v>1044.4400000000003</v>
      </c>
      <c r="I85" s="140">
        <v>1235.4559999999999</v>
      </c>
      <c r="J85" s="214">
        <f t="shared" si="39"/>
        <v>5.2130057175558322E-3</v>
      </c>
      <c r="K85" s="215">
        <f t="shared" si="40"/>
        <v>5.9588158379573443E-3</v>
      </c>
      <c r="L85" s="59">
        <f t="shared" si="41"/>
        <v>0.18288843782313927</v>
      </c>
      <c r="N85" s="40">
        <f t="shared" si="34"/>
        <v>3.5671130510216993</v>
      </c>
      <c r="O85" s="143">
        <f t="shared" si="35"/>
        <v>3.4119947416678627</v>
      </c>
      <c r="P85" s="52">
        <f t="shared" si="42"/>
        <v>-4.3485672344869296E-2</v>
      </c>
    </row>
    <row r="86" spans="1:16" ht="20.100000000000001" customHeight="1" x14ac:dyDescent="0.25">
      <c r="A86" s="38" t="s">
        <v>204</v>
      </c>
      <c r="B86" s="19">
        <v>932.53000000000043</v>
      </c>
      <c r="C86" s="140">
        <v>1569.0800000000002</v>
      </c>
      <c r="D86" s="247">
        <f t="shared" si="36"/>
        <v>1.3477973667098033E-3</v>
      </c>
      <c r="E86" s="215">
        <f t="shared" si="37"/>
        <v>2.1195288769329597E-3</v>
      </c>
      <c r="F86" s="52">
        <f t="shared" si="43"/>
        <v>0.68260538534953241</v>
      </c>
      <c r="H86" s="19">
        <v>730.62799999999982</v>
      </c>
      <c r="I86" s="140">
        <v>1216.7479999999998</v>
      </c>
      <c r="J86" s="214">
        <f t="shared" si="39"/>
        <v>3.6467082277645249E-3</v>
      </c>
      <c r="K86" s="215">
        <f t="shared" si="40"/>
        <v>5.8685839505437046E-3</v>
      </c>
      <c r="L86" s="59">
        <f t="shared" si="41"/>
        <v>0.66534542886393644</v>
      </c>
      <c r="N86" s="40">
        <f t="shared" si="34"/>
        <v>7.834900753863141</v>
      </c>
      <c r="O86" s="143">
        <f t="shared" si="35"/>
        <v>7.7545313177148376</v>
      </c>
      <c r="P86" s="52">
        <f t="shared" si="42"/>
        <v>-1.0257875456645161E-2</v>
      </c>
    </row>
    <row r="87" spans="1:16" ht="20.100000000000001" customHeight="1" x14ac:dyDescent="0.25">
      <c r="A87" s="38" t="s">
        <v>205</v>
      </c>
      <c r="B87" s="19">
        <v>20396.500000000004</v>
      </c>
      <c r="C87" s="140">
        <v>17896.779999999995</v>
      </c>
      <c r="D87" s="247">
        <f t="shared" si="36"/>
        <v>2.9479318617198907E-2</v>
      </c>
      <c r="E87" s="215">
        <f t="shared" si="37"/>
        <v>2.4175148503655798E-2</v>
      </c>
      <c r="F87" s="52">
        <f t="shared" ref="F87:F88" si="44">(C87-B87)/B87</f>
        <v>-0.12255632093741613</v>
      </c>
      <c r="H87" s="19">
        <v>1158.0159999999996</v>
      </c>
      <c r="I87" s="140">
        <v>1077.3229999999994</v>
      </c>
      <c r="J87" s="214">
        <f t="shared" si="39"/>
        <v>5.7798858996410815E-3</v>
      </c>
      <c r="K87" s="215">
        <f t="shared" si="40"/>
        <v>5.196113301481977E-3</v>
      </c>
      <c r="L87" s="59">
        <f t="shared" ref="L87:L88" si="45">(I87-H87)/H87</f>
        <v>-6.9682111473416811E-2</v>
      </c>
      <c r="N87" s="40">
        <f t="shared" si="34"/>
        <v>0.56775231044541929</v>
      </c>
      <c r="O87" s="143">
        <f t="shared" si="35"/>
        <v>0.6019647109703532</v>
      </c>
      <c r="P87" s="52">
        <f t="shared" ref="P87:P88" si="46">(O87-N87)/N87</f>
        <v>6.0259377012650495E-2</v>
      </c>
    </row>
    <row r="88" spans="1:16" ht="20.100000000000001" customHeight="1" x14ac:dyDescent="0.25">
      <c r="A88" s="38" t="s">
        <v>206</v>
      </c>
      <c r="B88" s="19">
        <v>3656.9299999999985</v>
      </c>
      <c r="C88" s="140">
        <v>3656.7700000000004</v>
      </c>
      <c r="D88" s="247">
        <f t="shared" si="36"/>
        <v>5.2854070370305269E-3</v>
      </c>
      <c r="E88" s="215">
        <f t="shared" si="37"/>
        <v>4.9396013022294204E-3</v>
      </c>
      <c r="F88" s="52">
        <f t="shared" si="44"/>
        <v>-4.3752546534397861E-5</v>
      </c>
      <c r="H88" s="19">
        <v>882.08499999999992</v>
      </c>
      <c r="I88" s="140">
        <v>1028.1509999999998</v>
      </c>
      <c r="J88" s="214">
        <f t="shared" si="39"/>
        <v>4.4026599406095466E-3</v>
      </c>
      <c r="K88" s="215">
        <f t="shared" si="40"/>
        <v>4.9589483256479239E-3</v>
      </c>
      <c r="L88" s="59">
        <f t="shared" si="45"/>
        <v>0.16559175136183013</v>
      </c>
      <c r="N88" s="40">
        <f t="shared" si="34"/>
        <v>2.4120915631417619</v>
      </c>
      <c r="O88" s="143">
        <f t="shared" si="35"/>
        <v>2.811637045808185</v>
      </c>
      <c r="P88" s="52">
        <f t="shared" si="46"/>
        <v>0.16564275120054439</v>
      </c>
    </row>
    <row r="89" spans="1:16" ht="20.100000000000001" customHeight="1" x14ac:dyDescent="0.25">
      <c r="A89" s="38" t="s">
        <v>207</v>
      </c>
      <c r="B89" s="19">
        <v>5282.7800000000016</v>
      </c>
      <c r="C89" s="140">
        <v>4048.84</v>
      </c>
      <c r="D89" s="247">
        <f t="shared" si="36"/>
        <v>7.6352685413951446E-3</v>
      </c>
      <c r="E89" s="215">
        <f t="shared" si="37"/>
        <v>5.4692133594725851E-3</v>
      </c>
      <c r="F89" s="52">
        <f t="shared" ref="F89:F94" si="47">(C89-B89)/B89</f>
        <v>-0.23357777533798513</v>
      </c>
      <c r="H89" s="19">
        <v>1282.1340000000002</v>
      </c>
      <c r="I89" s="140">
        <v>1026.7640000000001</v>
      </c>
      <c r="J89" s="214">
        <f t="shared" si="39"/>
        <v>6.3993832797218878E-3</v>
      </c>
      <c r="K89" s="215">
        <f t="shared" si="40"/>
        <v>4.9522585871487421E-3</v>
      </c>
      <c r="L89" s="59">
        <f t="shared" ref="L89:L94" si="48">(I89-H89)/H89</f>
        <v>-0.19917574918066291</v>
      </c>
      <c r="N89" s="40">
        <f t="shared" si="34"/>
        <v>2.4270062353533555</v>
      </c>
      <c r="O89" s="143">
        <f t="shared" si="35"/>
        <v>2.5359460981416904</v>
      </c>
      <c r="P89" s="52">
        <f t="shared" ref="P89:P92" si="49">(O89-N89)/N89</f>
        <v>4.4886519532354639E-2</v>
      </c>
    </row>
    <row r="90" spans="1:16" ht="20.100000000000001" customHeight="1" x14ac:dyDescent="0.25">
      <c r="A90" s="38" t="s">
        <v>208</v>
      </c>
      <c r="B90" s="19">
        <v>2860.98</v>
      </c>
      <c r="C90" s="140">
        <v>3744.34</v>
      </c>
      <c r="D90" s="247">
        <f t="shared" si="36"/>
        <v>4.1350104663757858E-3</v>
      </c>
      <c r="E90" s="215">
        <f t="shared" si="37"/>
        <v>5.0578917295836783E-3</v>
      </c>
      <c r="F90" s="52">
        <f t="shared" si="47"/>
        <v>0.30876133352907048</v>
      </c>
      <c r="H90" s="19">
        <v>602.52599999999995</v>
      </c>
      <c r="I90" s="140">
        <v>925.67</v>
      </c>
      <c r="J90" s="214">
        <f t="shared" si="39"/>
        <v>3.007325919129911E-3</v>
      </c>
      <c r="K90" s="215">
        <f t="shared" si="40"/>
        <v>4.464664914591839E-3</v>
      </c>
      <c r="L90" s="59">
        <f t="shared" si="48"/>
        <v>0.53631544530858422</v>
      </c>
      <c r="N90" s="40">
        <f t="shared" si="34"/>
        <v>2.1060126250445648</v>
      </c>
      <c r="O90" s="143">
        <f t="shared" si="35"/>
        <v>2.4721846840831758</v>
      </c>
      <c r="P90" s="52">
        <f t="shared" si="49"/>
        <v>0.1738698309231943</v>
      </c>
    </row>
    <row r="91" spans="1:16" ht="20.100000000000001" customHeight="1" x14ac:dyDescent="0.25">
      <c r="A91" s="38" t="s">
        <v>209</v>
      </c>
      <c r="B91" s="19">
        <v>2203.2399999999998</v>
      </c>
      <c r="C91" s="140">
        <v>3787.9400000000005</v>
      </c>
      <c r="D91" s="247">
        <f t="shared" si="36"/>
        <v>3.1843705513277917E-3</v>
      </c>
      <c r="E91" s="215">
        <f t="shared" si="37"/>
        <v>5.1167870434199883E-3</v>
      </c>
      <c r="F91" s="52">
        <f t="shared" si="47"/>
        <v>0.71925890960585359</v>
      </c>
      <c r="H91" s="19">
        <v>499.05800000000005</v>
      </c>
      <c r="I91" s="140">
        <v>841.21199999999976</v>
      </c>
      <c r="J91" s="214">
        <f t="shared" si="39"/>
        <v>2.4908967555742579E-3</v>
      </c>
      <c r="K91" s="215">
        <f t="shared" si="40"/>
        <v>4.0573095186552761E-3</v>
      </c>
      <c r="L91" s="59">
        <f t="shared" si="48"/>
        <v>0.6855996697778608</v>
      </c>
      <c r="N91" s="40">
        <f t="shared" si="34"/>
        <v>2.2651095659120211</v>
      </c>
      <c r="O91" s="143">
        <f t="shared" si="35"/>
        <v>2.2207637924571131</v>
      </c>
      <c r="P91" s="52">
        <f t="shared" si="49"/>
        <v>-1.9577760882861596E-2</v>
      </c>
    </row>
    <row r="92" spans="1:16" ht="20.100000000000001" customHeight="1" x14ac:dyDescent="0.25">
      <c r="A92" s="38" t="s">
        <v>210</v>
      </c>
      <c r="B92" s="19">
        <v>1130.1600000000005</v>
      </c>
      <c r="C92" s="140">
        <v>652.53000000000009</v>
      </c>
      <c r="D92" s="247">
        <f t="shared" si="36"/>
        <v>1.6334344975075885E-3</v>
      </c>
      <c r="E92" s="215">
        <f t="shared" si="37"/>
        <v>8.8144401691759775E-4</v>
      </c>
      <c r="F92" s="52">
        <f t="shared" si="47"/>
        <v>-0.42262157570609493</v>
      </c>
      <c r="H92" s="19">
        <v>934.29999999999973</v>
      </c>
      <c r="I92" s="140">
        <v>611.476</v>
      </c>
      <c r="J92" s="214">
        <f t="shared" si="39"/>
        <v>4.6632752881088542E-3</v>
      </c>
      <c r="K92" s="215">
        <f t="shared" si="40"/>
        <v>2.9492534524344092E-3</v>
      </c>
      <c r="L92" s="59">
        <f t="shared" si="48"/>
        <v>-0.34552499197259962</v>
      </c>
      <c r="N92" s="40">
        <f t="shared" si="34"/>
        <v>8.2669710483471306</v>
      </c>
      <c r="O92" s="143">
        <f t="shared" si="35"/>
        <v>9.3708488498613072</v>
      </c>
      <c r="P92" s="52">
        <f t="shared" si="49"/>
        <v>0.13352868844688673</v>
      </c>
    </row>
    <row r="93" spans="1:16" ht="20.100000000000001" customHeight="1" x14ac:dyDescent="0.25">
      <c r="A93" s="38" t="s">
        <v>211</v>
      </c>
      <c r="B93" s="19">
        <v>2303.9700000000003</v>
      </c>
      <c r="C93" s="140">
        <v>1449.2900000000002</v>
      </c>
      <c r="D93" s="247">
        <f t="shared" si="36"/>
        <v>3.3299568903717679E-3</v>
      </c>
      <c r="E93" s="215">
        <f t="shared" si="37"/>
        <v>1.9577153529776489E-3</v>
      </c>
      <c r="F93" s="52">
        <f t="shared" si="47"/>
        <v>-0.37095969131542511</v>
      </c>
      <c r="H93" s="19">
        <v>846.82500000000005</v>
      </c>
      <c r="I93" s="140">
        <v>585.00099999999986</v>
      </c>
      <c r="J93" s="214">
        <f t="shared" si="39"/>
        <v>4.2266703369932372E-3</v>
      </c>
      <c r="K93" s="215">
        <f t="shared" si="40"/>
        <v>2.8215599940595894E-3</v>
      </c>
      <c r="L93" s="59">
        <f t="shared" si="48"/>
        <v>-0.3091831252029642</v>
      </c>
      <c r="N93" s="40">
        <f t="shared" ref="N93:N94" si="50">(H93/B93)*10</f>
        <v>3.6755035872862925</v>
      </c>
      <c r="O93" s="143">
        <f t="shared" ref="O93:O94" si="51">(I93/C93)*10</f>
        <v>4.0364661316920687</v>
      </c>
      <c r="P93" s="52">
        <f t="shared" ref="P93:P94" si="52">(O93-N93)/N93</f>
        <v>9.8207643070832393E-2</v>
      </c>
    </row>
    <row r="94" spans="1:16" ht="20.100000000000001" customHeight="1" x14ac:dyDescent="0.25">
      <c r="A94" s="38" t="s">
        <v>212</v>
      </c>
      <c r="B94" s="19">
        <v>736.37</v>
      </c>
      <c r="C94" s="140">
        <v>1518.9099999999999</v>
      </c>
      <c r="D94" s="247">
        <f t="shared" si="36"/>
        <v>1.0642848454463637E-3</v>
      </c>
      <c r="E94" s="215">
        <f t="shared" si="37"/>
        <v>2.0517587417226918E-3</v>
      </c>
      <c r="F94" s="52">
        <f t="shared" si="47"/>
        <v>1.0626994581528306</v>
      </c>
      <c r="H94" s="19">
        <v>260.07400000000001</v>
      </c>
      <c r="I94" s="140">
        <v>584.82399999999996</v>
      </c>
      <c r="J94" s="214">
        <f t="shared" si="39"/>
        <v>1.2980805493734587E-3</v>
      </c>
      <c r="K94" s="215">
        <f t="shared" si="40"/>
        <v>2.8207062927514751E-3</v>
      </c>
      <c r="L94" s="59">
        <f t="shared" si="48"/>
        <v>1.2486830671270481</v>
      </c>
      <c r="N94" s="40">
        <f t="shared" si="50"/>
        <v>3.531838613740375</v>
      </c>
      <c r="O94" s="143">
        <f t="shared" si="51"/>
        <v>3.8502873771322861</v>
      </c>
      <c r="P94" s="52">
        <f t="shared" si="52"/>
        <v>9.016515141802009E-2</v>
      </c>
    </row>
    <row r="95" spans="1:16" ht="20.100000000000001" customHeight="1" thickBot="1" x14ac:dyDescent="0.3">
      <c r="A95" s="8" t="s">
        <v>17</v>
      </c>
      <c r="B95" s="19">
        <f>B96-SUM(B68:B94)</f>
        <v>28489.530000000144</v>
      </c>
      <c r="C95" s="140">
        <f>C96-SUM(C68:C94)</f>
        <v>24946.800000000047</v>
      </c>
      <c r="D95" s="247">
        <f t="shared" si="36"/>
        <v>4.1176276916345983E-2</v>
      </c>
      <c r="E95" s="215">
        <f t="shared" si="37"/>
        <v>3.3698385669992129E-2</v>
      </c>
      <c r="F95" s="52">
        <f t="shared" si="38"/>
        <v>-0.12435199878692557</v>
      </c>
      <c r="H95" s="19">
        <f>H96-SUM(H68:H94)</f>
        <v>8356.908000000054</v>
      </c>
      <c r="I95" s="140">
        <f>I96-SUM(I68:I94)</f>
        <v>7858.484999999986</v>
      </c>
      <c r="J95" s="214">
        <f t="shared" si="39"/>
        <v>4.1710973521780423E-2</v>
      </c>
      <c r="K95" s="215">
        <f t="shared" si="40"/>
        <v>3.7902818781365054E-2</v>
      </c>
      <c r="L95" s="59">
        <f t="shared" si="41"/>
        <v>-5.9642035068480447E-2</v>
      </c>
      <c r="N95" s="40">
        <f t="shared" si="34"/>
        <v>2.933326032405593</v>
      </c>
      <c r="O95" s="143">
        <f t="shared" si="35"/>
        <v>3.1500974072826859</v>
      </c>
      <c r="P95" s="52">
        <f t="shared" si="42"/>
        <v>7.3899516276859548E-2</v>
      </c>
    </row>
    <row r="96" spans="1:16" s="1" customFormat="1" ht="26.25" customHeight="1" thickBot="1" x14ac:dyDescent="0.3">
      <c r="A96" s="12" t="s">
        <v>18</v>
      </c>
      <c r="B96" s="17">
        <v>691891.83999999985</v>
      </c>
      <c r="C96" s="145">
        <v>740296.5900000002</v>
      </c>
      <c r="D96" s="243">
        <f>SUM(D68:D95)</f>
        <v>1.0000000000000002</v>
      </c>
      <c r="E96" s="244">
        <f>SUM(E68:E95)</f>
        <v>0.99999999999999989</v>
      </c>
      <c r="F96" s="57">
        <f t="shared" si="38"/>
        <v>6.9959995481375187E-2</v>
      </c>
      <c r="H96" s="17">
        <v>200352.74400000006</v>
      </c>
      <c r="I96" s="145">
        <v>207332.46899999995</v>
      </c>
      <c r="J96" s="255">
        <f t="shared" si="39"/>
        <v>1</v>
      </c>
      <c r="K96" s="244">
        <f t="shared" si="40"/>
        <v>1</v>
      </c>
      <c r="L96" s="60">
        <f t="shared" si="41"/>
        <v>3.4837181965423382E-2</v>
      </c>
      <c r="N96" s="37">
        <f t="shared" si="34"/>
        <v>2.8957234703042616</v>
      </c>
      <c r="O96" s="150">
        <f t="shared" si="35"/>
        <v>2.8006676216082518</v>
      </c>
      <c r="P96" s="57">
        <f t="shared" si="42"/>
        <v>-3.282628665023115E-2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159</v>
      </c>
    </row>
    <row r="3" spans="1:17" ht="8.25" customHeight="1" thickBot="1" x14ac:dyDescent="0.3"/>
    <row r="4" spans="1:17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7" x14ac:dyDescent="0.25">
      <c r="A5" s="364"/>
      <c r="B5" s="358" t="s">
        <v>77</v>
      </c>
      <c r="C5" s="352"/>
      <c r="D5" s="358" t="str">
        <f>B5</f>
        <v>maio</v>
      </c>
      <c r="E5" s="352"/>
      <c r="F5" s="131" t="s">
        <v>149</v>
      </c>
      <c r="H5" s="347" t="str">
        <f>B5</f>
        <v>maio</v>
      </c>
      <c r="I5" s="352"/>
      <c r="J5" s="358" t="str">
        <f>B5</f>
        <v>maio</v>
      </c>
      <c r="K5" s="348"/>
      <c r="L5" s="131" t="str">
        <f>F5</f>
        <v>2024 /2023</v>
      </c>
      <c r="N5" s="347" t="str">
        <f>B5</f>
        <v>maio</v>
      </c>
      <c r="O5" s="348"/>
      <c r="P5" s="131" t="str">
        <f>L5</f>
        <v>2024 /2023</v>
      </c>
    </row>
    <row r="6" spans="1:17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164</v>
      </c>
      <c r="B7" s="19">
        <v>26538.900000000005</v>
      </c>
      <c r="C7" s="147">
        <v>21174.1</v>
      </c>
      <c r="D7" s="214">
        <f>B7/$B$33</f>
        <v>9.4019898822034945E-2</v>
      </c>
      <c r="E7" s="246">
        <f>C7/$C$33</f>
        <v>6.7678487343409185E-2</v>
      </c>
      <c r="F7" s="52">
        <f>(C7-B7)/B7</f>
        <v>-0.20214854421245815</v>
      </c>
      <c r="H7" s="19">
        <v>10504.068000000001</v>
      </c>
      <c r="I7" s="147">
        <v>9698.280999999999</v>
      </c>
      <c r="J7" s="214">
        <f t="shared" ref="J7:J32" si="0">H7/$H$33</f>
        <v>0.12991721702301789</v>
      </c>
      <c r="K7" s="246">
        <f>I7/$I$33</f>
        <v>0.12126219913892076</v>
      </c>
      <c r="L7" s="52">
        <f>(I7-H7)/H7</f>
        <v>-7.6711898666307371E-2</v>
      </c>
      <c r="N7" s="40">
        <f t="shared" ref="N7:O33" si="1">(H7/B7)*10</f>
        <v>3.9579892158303469</v>
      </c>
      <c r="O7" s="149">
        <f t="shared" si="1"/>
        <v>4.5802565398293202</v>
      </c>
      <c r="P7" s="52">
        <f>(O7-N7)/N7</f>
        <v>0.15721804433174227</v>
      </c>
      <c r="Q7" s="2"/>
    </row>
    <row r="8" spans="1:17" ht="20.100000000000001" customHeight="1" x14ac:dyDescent="0.25">
      <c r="A8" s="8" t="s">
        <v>165</v>
      </c>
      <c r="B8" s="19">
        <v>33769.620000000003</v>
      </c>
      <c r="C8" s="140">
        <v>29348.019999999993</v>
      </c>
      <c r="D8" s="214">
        <f t="shared" ref="D8:D32" si="2">B8/$B$33</f>
        <v>0.11963631709146075</v>
      </c>
      <c r="E8" s="215">
        <f t="shared" ref="E8:E32" si="3">C8/$C$33</f>
        <v>9.3804676473810911E-2</v>
      </c>
      <c r="F8" s="52">
        <f t="shared" ref="F8:F33" si="4">(C8-B8)/B8</f>
        <v>-0.13093425392408944</v>
      </c>
      <c r="H8" s="19">
        <v>9818.2829999999958</v>
      </c>
      <c r="I8" s="140">
        <v>9013.4889999999978</v>
      </c>
      <c r="J8" s="214">
        <f t="shared" si="0"/>
        <v>0.12143523854799937</v>
      </c>
      <c r="K8" s="215">
        <f t="shared" ref="K8:K32" si="5">I8/$I$33</f>
        <v>0.11269992053792539</v>
      </c>
      <c r="L8" s="52">
        <f t="shared" ref="L8:L33" si="6">(I8-H8)/H8</f>
        <v>-8.1968914524056635E-2</v>
      </c>
      <c r="N8" s="40">
        <f t="shared" si="1"/>
        <v>2.9074307025071633</v>
      </c>
      <c r="O8" s="143">
        <f t="shared" si="1"/>
        <v>3.071242625567244</v>
      </c>
      <c r="P8" s="52">
        <f t="shared" ref="P8:P33" si="7">(O8-N8)/N8</f>
        <v>5.6342502993732883E-2</v>
      </c>
      <c r="Q8" s="2"/>
    </row>
    <row r="9" spans="1:17" ht="20.100000000000001" customHeight="1" x14ac:dyDescent="0.25">
      <c r="A9" s="8" t="s">
        <v>166</v>
      </c>
      <c r="B9" s="19">
        <v>21852.5</v>
      </c>
      <c r="C9" s="140">
        <v>25385.039999999997</v>
      </c>
      <c r="D9" s="214">
        <f t="shared" si="2"/>
        <v>7.7417294575454085E-2</v>
      </c>
      <c r="E9" s="215">
        <f t="shared" si="3"/>
        <v>8.1137857493444154E-2</v>
      </c>
      <c r="F9" s="52">
        <f t="shared" si="4"/>
        <v>0.16165381535293433</v>
      </c>
      <c r="H9" s="19">
        <v>6655.5890000000009</v>
      </c>
      <c r="I9" s="140">
        <v>7410.7479999999987</v>
      </c>
      <c r="J9" s="214">
        <f t="shared" si="0"/>
        <v>8.2318164784254133E-2</v>
      </c>
      <c r="K9" s="215">
        <f t="shared" si="5"/>
        <v>9.2660090973272338E-2</v>
      </c>
      <c r="L9" s="52">
        <f t="shared" si="6"/>
        <v>0.11346238477165548</v>
      </c>
      <c r="N9" s="40">
        <f t="shared" si="1"/>
        <v>3.0456876787552916</v>
      </c>
      <c r="O9" s="143">
        <f t="shared" si="1"/>
        <v>2.9193367432156894</v>
      </c>
      <c r="P9" s="52">
        <f t="shared" si="7"/>
        <v>-4.1485191151063514E-2</v>
      </c>
      <c r="Q9" s="2"/>
    </row>
    <row r="10" spans="1:17" ht="20.100000000000001" customHeight="1" x14ac:dyDescent="0.25">
      <c r="A10" s="8" t="s">
        <v>167</v>
      </c>
      <c r="B10" s="19">
        <v>20028.199999999997</v>
      </c>
      <c r="C10" s="140">
        <v>16983.260000000002</v>
      </c>
      <c r="D10" s="214">
        <f t="shared" si="2"/>
        <v>7.0954309997305079E-2</v>
      </c>
      <c r="E10" s="215">
        <f t="shared" si="3"/>
        <v>5.4283362549521715E-2</v>
      </c>
      <c r="F10" s="52">
        <f t="shared" si="4"/>
        <v>-0.15203263398607941</v>
      </c>
      <c r="H10" s="19">
        <v>7343.1399999999994</v>
      </c>
      <c r="I10" s="140">
        <v>5693.532000000002</v>
      </c>
      <c r="J10" s="214">
        <f t="shared" si="0"/>
        <v>9.0821985635508404E-2</v>
      </c>
      <c r="K10" s="215">
        <f t="shared" si="5"/>
        <v>7.1188926283721629E-2</v>
      </c>
      <c r="L10" s="52">
        <f t="shared" si="6"/>
        <v>-0.22464613230852165</v>
      </c>
      <c r="N10" s="40">
        <f t="shared" si="1"/>
        <v>3.6664003754705865</v>
      </c>
      <c r="O10" s="143">
        <f t="shared" si="1"/>
        <v>3.3524376356482803</v>
      </c>
      <c r="P10" s="52">
        <f t="shared" si="7"/>
        <v>-8.5632420813291213E-2</v>
      </c>
      <c r="Q10" s="2"/>
    </row>
    <row r="11" spans="1:17" ht="20.100000000000001" customHeight="1" x14ac:dyDescent="0.25">
      <c r="A11" s="8" t="s">
        <v>168</v>
      </c>
      <c r="B11" s="19">
        <v>18580.39</v>
      </c>
      <c r="C11" s="140">
        <v>26410.980000000007</v>
      </c>
      <c r="D11" s="214">
        <f t="shared" si="2"/>
        <v>6.5825124171459609E-2</v>
      </c>
      <c r="E11" s="215">
        <f t="shared" si="3"/>
        <v>8.441705553752149E-2</v>
      </c>
      <c r="F11" s="52">
        <f t="shared" si="4"/>
        <v>0.42144379100761653</v>
      </c>
      <c r="H11" s="19">
        <v>4155.0190000000002</v>
      </c>
      <c r="I11" s="140">
        <v>4966.0969999999998</v>
      </c>
      <c r="J11" s="214">
        <f t="shared" si="0"/>
        <v>5.1390423706107274E-2</v>
      </c>
      <c r="K11" s="215">
        <f t="shared" si="5"/>
        <v>6.2093462063761297E-2</v>
      </c>
      <c r="L11" s="52">
        <f t="shared" si="6"/>
        <v>0.19520440219406926</v>
      </c>
      <c r="N11" s="40">
        <f t="shared" si="1"/>
        <v>2.2362388518217329</v>
      </c>
      <c r="O11" s="143">
        <f t="shared" si="1"/>
        <v>1.8803153082543695</v>
      </c>
      <c r="P11" s="52">
        <f t="shared" si="7"/>
        <v>-0.159161684932454</v>
      </c>
      <c r="Q11" s="2"/>
    </row>
    <row r="12" spans="1:17" ht="20.100000000000001" customHeight="1" x14ac:dyDescent="0.25">
      <c r="A12" s="8" t="s">
        <v>169</v>
      </c>
      <c r="B12" s="19">
        <v>11868.94</v>
      </c>
      <c r="C12" s="140">
        <v>10831.22</v>
      </c>
      <c r="D12" s="214">
        <f t="shared" si="2"/>
        <v>4.2048334253673034E-2</v>
      </c>
      <c r="E12" s="215">
        <f t="shared" si="3"/>
        <v>3.4619680916009678E-2</v>
      </c>
      <c r="F12" s="52">
        <f t="shared" si="4"/>
        <v>-8.7431565076578122E-2</v>
      </c>
      <c r="H12" s="19">
        <v>4496.2820000000011</v>
      </c>
      <c r="I12" s="140">
        <v>4285.4319999999989</v>
      </c>
      <c r="J12" s="214">
        <f t="shared" si="0"/>
        <v>5.5611258837118066E-2</v>
      </c>
      <c r="K12" s="215">
        <f t="shared" si="5"/>
        <v>5.3582785297755696E-2</v>
      </c>
      <c r="L12" s="52">
        <f t="shared" si="6"/>
        <v>-4.6894300668864214E-2</v>
      </c>
      <c r="N12" s="40">
        <f t="shared" si="1"/>
        <v>3.7882759538762523</v>
      </c>
      <c r="O12" s="143">
        <f t="shared" si="1"/>
        <v>3.956555217233146</v>
      </c>
      <c r="P12" s="52">
        <f t="shared" si="7"/>
        <v>4.4421067896256723E-2</v>
      </c>
      <c r="Q12" s="2"/>
    </row>
    <row r="13" spans="1:17" ht="20.100000000000001" customHeight="1" x14ac:dyDescent="0.25">
      <c r="A13" s="8" t="s">
        <v>170</v>
      </c>
      <c r="B13" s="19">
        <v>13983.68</v>
      </c>
      <c r="C13" s="140">
        <v>10292.390000000001</v>
      </c>
      <c r="D13" s="214">
        <f t="shared" si="2"/>
        <v>4.9540266505383172E-2</v>
      </c>
      <c r="E13" s="215">
        <f t="shared" si="3"/>
        <v>3.289742592830068E-2</v>
      </c>
      <c r="F13" s="52">
        <f t="shared" si="4"/>
        <v>-0.26397128652829577</v>
      </c>
      <c r="H13" s="19">
        <v>4028.393</v>
      </c>
      <c r="I13" s="140">
        <v>3464.2549999999997</v>
      </c>
      <c r="J13" s="214">
        <f t="shared" si="0"/>
        <v>4.9824278330548324E-2</v>
      </c>
      <c r="K13" s="215">
        <f t="shared" si="5"/>
        <v>4.3315220468246068E-2</v>
      </c>
      <c r="L13" s="52">
        <f t="shared" si="6"/>
        <v>-0.1400404578202773</v>
      </c>
      <c r="N13" s="40">
        <f t="shared" si="1"/>
        <v>2.8807817398567472</v>
      </c>
      <c r="O13" s="143">
        <f t="shared" si="1"/>
        <v>3.3658411700295066</v>
      </c>
      <c r="P13" s="52">
        <f t="shared" si="7"/>
        <v>0.16837770923835413</v>
      </c>
      <c r="Q13" s="2"/>
    </row>
    <row r="14" spans="1:17" ht="20.100000000000001" customHeight="1" x14ac:dyDescent="0.25">
      <c r="A14" s="8" t="s">
        <v>171</v>
      </c>
      <c r="B14" s="19">
        <v>7100.7</v>
      </c>
      <c r="C14" s="140">
        <v>8591.41</v>
      </c>
      <c r="D14" s="214">
        <f t="shared" si="2"/>
        <v>2.5155793780662478E-2</v>
      </c>
      <c r="E14" s="215">
        <f t="shared" si="3"/>
        <v>2.7460606729307935E-2</v>
      </c>
      <c r="F14" s="52">
        <f t="shared" si="4"/>
        <v>0.20993845677186757</v>
      </c>
      <c r="H14" s="19">
        <v>2428.9030000000002</v>
      </c>
      <c r="I14" s="140">
        <v>3191.1479999999997</v>
      </c>
      <c r="J14" s="214">
        <f t="shared" si="0"/>
        <v>3.0041343808785249E-2</v>
      </c>
      <c r="K14" s="215">
        <f t="shared" si="5"/>
        <v>3.9900434340659825E-2</v>
      </c>
      <c r="L14" s="52">
        <f t="shared" si="6"/>
        <v>0.31382274220090278</v>
      </c>
      <c r="N14" s="40">
        <f t="shared" si="1"/>
        <v>3.42065289337671</v>
      </c>
      <c r="O14" s="143">
        <f t="shared" si="1"/>
        <v>3.7143472375314412</v>
      </c>
      <c r="P14" s="52">
        <f t="shared" si="7"/>
        <v>8.5859148329081078E-2</v>
      </c>
      <c r="Q14" s="2"/>
    </row>
    <row r="15" spans="1:17" ht="20.100000000000001" customHeight="1" x14ac:dyDescent="0.25">
      <c r="A15" s="8" t="s">
        <v>173</v>
      </c>
      <c r="B15" s="19">
        <v>20070.009999999991</v>
      </c>
      <c r="C15" s="140">
        <v>28538.340000000007</v>
      </c>
      <c r="D15" s="214">
        <f t="shared" si="2"/>
        <v>7.1102431131555136E-2</v>
      </c>
      <c r="E15" s="215">
        <f t="shared" si="3"/>
        <v>9.1216707321298607E-2</v>
      </c>
      <c r="F15" s="52">
        <f t="shared" si="4"/>
        <v>0.42193950077752929</v>
      </c>
      <c r="H15" s="19">
        <v>2811.2910000000002</v>
      </c>
      <c r="I15" s="140">
        <v>3145.8170000000009</v>
      </c>
      <c r="J15" s="214">
        <f t="shared" si="0"/>
        <v>3.4770824309387278E-2</v>
      </c>
      <c r="K15" s="215">
        <f t="shared" si="5"/>
        <v>3.9333639385021164E-2</v>
      </c>
      <c r="L15" s="52">
        <f t="shared" si="6"/>
        <v>0.11899372921551014</v>
      </c>
      <c r="N15" s="40">
        <f t="shared" si="1"/>
        <v>1.400742201922172</v>
      </c>
      <c r="O15" s="143">
        <f t="shared" si="1"/>
        <v>1.102312538150432</v>
      </c>
      <c r="P15" s="52">
        <f t="shared" si="7"/>
        <v>-0.21305109774105416</v>
      </c>
      <c r="Q15" s="2"/>
    </row>
    <row r="16" spans="1:17" ht="20.100000000000001" customHeight="1" x14ac:dyDescent="0.25">
      <c r="A16" s="8" t="s">
        <v>176</v>
      </c>
      <c r="B16" s="19">
        <v>9544.39</v>
      </c>
      <c r="C16" s="140">
        <v>34423.969999999994</v>
      </c>
      <c r="D16" s="214">
        <f t="shared" si="2"/>
        <v>3.3813103863311662E-2</v>
      </c>
      <c r="E16" s="215">
        <f t="shared" si="3"/>
        <v>0.11002886630151447</v>
      </c>
      <c r="F16" s="52">
        <f t="shared" si="4"/>
        <v>2.6067229021446101</v>
      </c>
      <c r="H16" s="19">
        <v>1875.0890000000002</v>
      </c>
      <c r="I16" s="140">
        <v>2791.8969999999999</v>
      </c>
      <c r="J16" s="214">
        <f t="shared" si="0"/>
        <v>2.3191619147027002E-2</v>
      </c>
      <c r="K16" s="215">
        <f t="shared" si="5"/>
        <v>3.4908410056313635E-2</v>
      </c>
      <c r="L16" s="52">
        <f t="shared" si="6"/>
        <v>0.48894105826443424</v>
      </c>
      <c r="N16" s="40">
        <f t="shared" si="1"/>
        <v>1.9645980518398769</v>
      </c>
      <c r="O16" s="143">
        <f t="shared" si="1"/>
        <v>0.81103283555034489</v>
      </c>
      <c r="P16" s="52">
        <f t="shared" si="7"/>
        <v>-0.58717619882051708</v>
      </c>
      <c r="Q16" s="2"/>
    </row>
    <row r="17" spans="1:17" ht="20.100000000000001" customHeight="1" x14ac:dyDescent="0.25">
      <c r="A17" s="8" t="s">
        <v>172</v>
      </c>
      <c r="B17" s="19">
        <v>13321.880000000001</v>
      </c>
      <c r="C17" s="140">
        <v>11349.150000000001</v>
      </c>
      <c r="D17" s="214">
        <f t="shared" si="2"/>
        <v>4.7195694234474332E-2</v>
      </c>
      <c r="E17" s="215">
        <f t="shared" si="3"/>
        <v>3.6275133518470802E-2</v>
      </c>
      <c r="F17" s="52">
        <f t="shared" si="4"/>
        <v>-0.14808195239710908</v>
      </c>
      <c r="H17" s="19">
        <v>3008.7089999999998</v>
      </c>
      <c r="I17" s="140">
        <v>2665.27</v>
      </c>
      <c r="J17" s="214">
        <f t="shared" si="0"/>
        <v>3.7212544712401624E-2</v>
      </c>
      <c r="K17" s="215">
        <f t="shared" si="5"/>
        <v>3.3325132721870133E-2</v>
      </c>
      <c r="L17" s="52">
        <f t="shared" si="6"/>
        <v>-0.1141482941686949</v>
      </c>
      <c r="N17" s="40">
        <f t="shared" si="1"/>
        <v>2.2584717772566631</v>
      </c>
      <c r="O17" s="143">
        <f t="shared" si="1"/>
        <v>2.3484313803236363</v>
      </c>
      <c r="P17" s="52">
        <f t="shared" si="7"/>
        <v>3.9832068734658235E-2</v>
      </c>
      <c r="Q17" s="2"/>
    </row>
    <row r="18" spans="1:17" ht="20.100000000000001" customHeight="1" x14ac:dyDescent="0.25">
      <c r="A18" s="8" t="s">
        <v>175</v>
      </c>
      <c r="B18" s="19">
        <v>7956.8699999999981</v>
      </c>
      <c r="C18" s="140">
        <v>8815.0500000000011</v>
      </c>
      <c r="D18" s="214">
        <f t="shared" si="2"/>
        <v>2.8188964589341867E-2</v>
      </c>
      <c r="E18" s="215">
        <f t="shared" si="3"/>
        <v>2.817542421432407E-2</v>
      </c>
      <c r="F18" s="52">
        <f t="shared" si="4"/>
        <v>0.10785396770338125</v>
      </c>
      <c r="H18" s="19">
        <v>2751.9479999999994</v>
      </c>
      <c r="I18" s="140">
        <v>2619.3990000000008</v>
      </c>
      <c r="J18" s="214">
        <f t="shared" si="0"/>
        <v>3.4036853679170767E-2</v>
      </c>
      <c r="K18" s="215">
        <f t="shared" si="5"/>
        <v>3.2751585890560403E-2</v>
      </c>
      <c r="L18" s="52">
        <f t="shared" si="6"/>
        <v>-4.8165517662397198E-2</v>
      </c>
      <c r="N18" s="40">
        <f t="shared" si="1"/>
        <v>3.4585810752217894</v>
      </c>
      <c r="O18" s="143">
        <f t="shared" si="1"/>
        <v>2.9715078190140733</v>
      </c>
      <c r="P18" s="52">
        <f t="shared" si="7"/>
        <v>-0.14083037107247265</v>
      </c>
      <c r="Q18" s="2"/>
    </row>
    <row r="19" spans="1:17" ht="20.100000000000001" customHeight="1" x14ac:dyDescent="0.25">
      <c r="A19" s="8" t="s">
        <v>174</v>
      </c>
      <c r="B19" s="19">
        <v>7990.5800000000008</v>
      </c>
      <c r="C19" s="140">
        <v>12191.06</v>
      </c>
      <c r="D19" s="214">
        <f t="shared" si="2"/>
        <v>2.8308389689451183E-2</v>
      </c>
      <c r="E19" s="215">
        <f t="shared" si="3"/>
        <v>3.8966118980865397E-2</v>
      </c>
      <c r="F19" s="52">
        <f t="shared" si="4"/>
        <v>0.52567898700720073</v>
      </c>
      <c r="H19" s="19">
        <v>1699.2280000000001</v>
      </c>
      <c r="I19" s="140">
        <v>2567.1880000000001</v>
      </c>
      <c r="J19" s="214">
        <f t="shared" si="0"/>
        <v>2.1016521679751946E-2</v>
      </c>
      <c r="K19" s="215">
        <f t="shared" si="5"/>
        <v>3.209876703748301E-2</v>
      </c>
      <c r="L19" s="52">
        <f t="shared" si="6"/>
        <v>0.51079666766319765</v>
      </c>
      <c r="N19" s="40">
        <f t="shared" si="1"/>
        <v>2.1265389996721136</v>
      </c>
      <c r="O19" s="143">
        <f t="shared" si="1"/>
        <v>2.1057955583845871</v>
      </c>
      <c r="P19" s="52">
        <f t="shared" si="7"/>
        <v>-9.7545548380372337E-3</v>
      </c>
      <c r="Q19" s="2"/>
    </row>
    <row r="20" spans="1:17" ht="20.100000000000001" customHeight="1" x14ac:dyDescent="0.25">
      <c r="A20" s="8" t="s">
        <v>177</v>
      </c>
      <c r="B20" s="19">
        <v>9485.77</v>
      </c>
      <c r="C20" s="140">
        <v>9161.7300000000014</v>
      </c>
      <c r="D20" s="214">
        <f t="shared" si="2"/>
        <v>3.3605429601418838E-2</v>
      </c>
      <c r="E20" s="215">
        <f t="shared" si="3"/>
        <v>2.9283512774981341E-2</v>
      </c>
      <c r="F20" s="52">
        <f t="shared" si="4"/>
        <v>-3.4160642731164578E-2</v>
      </c>
      <c r="H20" s="19">
        <v>2332.6040000000003</v>
      </c>
      <c r="I20" s="140">
        <v>2321.1530000000002</v>
      </c>
      <c r="J20" s="214">
        <f t="shared" si="0"/>
        <v>2.8850291153556855E-2</v>
      </c>
      <c r="K20" s="215">
        <f t="shared" si="5"/>
        <v>2.9022474943539312E-2</v>
      </c>
      <c r="L20" s="52">
        <f t="shared" si="6"/>
        <v>-4.9091058748077345E-3</v>
      </c>
      <c r="N20" s="40">
        <f t="shared" si="1"/>
        <v>2.4590560386768816</v>
      </c>
      <c r="O20" s="143">
        <f t="shared" si="1"/>
        <v>2.5335313308730996</v>
      </c>
      <c r="P20" s="52">
        <f t="shared" si="7"/>
        <v>3.0286130541494326E-2</v>
      </c>
      <c r="Q20" s="2"/>
    </row>
    <row r="21" spans="1:17" ht="20.100000000000001" customHeight="1" x14ac:dyDescent="0.25">
      <c r="A21" s="8" t="s">
        <v>178</v>
      </c>
      <c r="B21" s="19">
        <v>4061.0099999999998</v>
      </c>
      <c r="C21" s="140">
        <v>4121.7899999999991</v>
      </c>
      <c r="D21" s="214">
        <f t="shared" si="2"/>
        <v>1.4387022420494899E-2</v>
      </c>
      <c r="E21" s="215">
        <f t="shared" si="3"/>
        <v>1.317442121965942E-2</v>
      </c>
      <c r="F21" s="52">
        <f t="shared" si="4"/>
        <v>1.4966720101649416E-2</v>
      </c>
      <c r="H21" s="19">
        <v>1454.095</v>
      </c>
      <c r="I21" s="140">
        <v>1523.7719999999999</v>
      </c>
      <c r="J21" s="214">
        <f t="shared" si="0"/>
        <v>1.7984648965247103E-2</v>
      </c>
      <c r="K21" s="215">
        <f t="shared" si="5"/>
        <v>1.9052442768601113E-2</v>
      </c>
      <c r="L21" s="52">
        <f t="shared" si="6"/>
        <v>4.7917777036575952E-2</v>
      </c>
      <c r="N21" s="40">
        <f t="shared" si="1"/>
        <v>3.5806240319526426</v>
      </c>
      <c r="O21" s="143">
        <f t="shared" si="1"/>
        <v>3.6968695639515845</v>
      </c>
      <c r="P21" s="52">
        <f t="shared" si="7"/>
        <v>3.2465159972561844E-2</v>
      </c>
      <c r="Q21" s="2"/>
    </row>
    <row r="22" spans="1:17" ht="20.100000000000001" customHeight="1" x14ac:dyDescent="0.25">
      <c r="A22" s="8" t="s">
        <v>179</v>
      </c>
      <c r="B22" s="19">
        <v>3912.73</v>
      </c>
      <c r="C22" s="140">
        <v>7322.9600000000009</v>
      </c>
      <c r="D22" s="214">
        <f t="shared" si="2"/>
        <v>1.3861707859705592E-2</v>
      </c>
      <c r="E22" s="215">
        <f t="shared" si="3"/>
        <v>2.3406277276308882E-2</v>
      </c>
      <c r="F22" s="52">
        <f t="shared" si="4"/>
        <v>0.8715730449072645</v>
      </c>
      <c r="H22" s="19">
        <v>899.17200000000003</v>
      </c>
      <c r="I22" s="140">
        <v>1477.652</v>
      </c>
      <c r="J22" s="214">
        <f t="shared" si="0"/>
        <v>1.112120788489003E-2</v>
      </c>
      <c r="K22" s="215">
        <f t="shared" si="5"/>
        <v>1.8475782572398611E-2</v>
      </c>
      <c r="L22" s="52">
        <f t="shared" si="6"/>
        <v>0.64334743519593585</v>
      </c>
      <c r="N22" s="40">
        <f t="shared" si="1"/>
        <v>2.2980681007889632</v>
      </c>
      <c r="O22" s="143">
        <f t="shared" si="1"/>
        <v>2.0178343183630663</v>
      </c>
      <c r="P22" s="52">
        <f t="shared" si="7"/>
        <v>-0.12194320191368055</v>
      </c>
      <c r="Q22" s="2"/>
    </row>
    <row r="23" spans="1:17" ht="20.100000000000001" customHeight="1" x14ac:dyDescent="0.25">
      <c r="A23" s="8" t="s">
        <v>182</v>
      </c>
      <c r="B23" s="19">
        <v>424.71999999999991</v>
      </c>
      <c r="C23" s="140">
        <v>406.69999999999993</v>
      </c>
      <c r="D23" s="214">
        <f t="shared" si="2"/>
        <v>1.5046641506503535E-3</v>
      </c>
      <c r="E23" s="215">
        <f t="shared" si="3"/>
        <v>1.2999296689145945E-3</v>
      </c>
      <c r="F23" s="52">
        <f t="shared" si="4"/>
        <v>-4.242795253343376E-2</v>
      </c>
      <c r="H23" s="19">
        <v>1054.633</v>
      </c>
      <c r="I23" s="140">
        <v>1053.3869999999999</v>
      </c>
      <c r="J23" s="214">
        <f t="shared" si="0"/>
        <v>1.3043992512294897E-2</v>
      </c>
      <c r="K23" s="215">
        <f t="shared" si="5"/>
        <v>1.3170996402800695E-2</v>
      </c>
      <c r="L23" s="52">
        <f t="shared" si="6"/>
        <v>-1.1814536431157517E-3</v>
      </c>
      <c r="N23" s="40">
        <f t="shared" si="1"/>
        <v>24.831253531738561</v>
      </c>
      <c r="O23" s="143">
        <f t="shared" si="1"/>
        <v>25.900835997049427</v>
      </c>
      <c r="P23" s="52">
        <f t="shared" si="7"/>
        <v>4.3074042312997114E-2</v>
      </c>
      <c r="Q23" s="2"/>
    </row>
    <row r="24" spans="1:17" ht="20.100000000000001" customHeight="1" x14ac:dyDescent="0.25">
      <c r="A24" s="8" t="s">
        <v>180</v>
      </c>
      <c r="B24" s="19">
        <v>4401.4899999999989</v>
      </c>
      <c r="C24" s="140">
        <v>4103.4399999999996</v>
      </c>
      <c r="D24" s="214">
        <f t="shared" si="2"/>
        <v>1.559324781608124E-2</v>
      </c>
      <c r="E24" s="215">
        <f t="shared" si="3"/>
        <v>1.3115769364669053E-2</v>
      </c>
      <c r="F24" s="52">
        <f t="shared" si="4"/>
        <v>-6.7715705363410872E-2</v>
      </c>
      <c r="H24" s="19">
        <v>1068.3950000000002</v>
      </c>
      <c r="I24" s="140">
        <v>1032.011</v>
      </c>
      <c r="J24" s="214">
        <f t="shared" si="0"/>
        <v>1.3214204732995562E-2</v>
      </c>
      <c r="K24" s="215">
        <f t="shared" si="5"/>
        <v>1.2903722154014382E-2</v>
      </c>
      <c r="L24" s="52">
        <f t="shared" si="6"/>
        <v>-3.4054820548580098E-2</v>
      </c>
      <c r="N24" s="40">
        <f t="shared" si="1"/>
        <v>2.4273484660876217</v>
      </c>
      <c r="O24" s="143">
        <f t="shared" si="1"/>
        <v>2.5149898621644278</v>
      </c>
      <c r="P24" s="52">
        <f t="shared" si="7"/>
        <v>3.6105815584882094E-2</v>
      </c>
      <c r="Q24" s="2"/>
    </row>
    <row r="25" spans="1:17" ht="20.100000000000001" customHeight="1" x14ac:dyDescent="0.25">
      <c r="A25" s="8" t="s">
        <v>183</v>
      </c>
      <c r="B25" s="19">
        <v>1578.74</v>
      </c>
      <c r="C25" s="140">
        <v>2754.14</v>
      </c>
      <c r="D25" s="214">
        <f t="shared" si="2"/>
        <v>5.593034190049302E-3</v>
      </c>
      <c r="E25" s="215">
        <f t="shared" si="3"/>
        <v>8.8030201582110692E-3</v>
      </c>
      <c r="F25" s="52">
        <f t="shared" si="4"/>
        <v>0.74451778000177349</v>
      </c>
      <c r="H25" s="19">
        <v>633.0920000000001</v>
      </c>
      <c r="I25" s="140">
        <v>935.59100000000001</v>
      </c>
      <c r="J25" s="214">
        <f t="shared" si="0"/>
        <v>7.8302568832890693E-3</v>
      </c>
      <c r="K25" s="215">
        <f t="shared" si="5"/>
        <v>1.1698137242525972E-2</v>
      </c>
      <c r="L25" s="52">
        <f t="shared" si="6"/>
        <v>0.47781207154726307</v>
      </c>
      <c r="N25" s="40">
        <f t="shared" si="1"/>
        <v>4.0101093276917048</v>
      </c>
      <c r="O25" s="143">
        <f t="shared" si="1"/>
        <v>3.3970350091135524</v>
      </c>
      <c r="P25" s="52">
        <f t="shared" si="7"/>
        <v>-0.1528821955911735</v>
      </c>
      <c r="Q25" s="2"/>
    </row>
    <row r="26" spans="1:17" ht="20.100000000000001" customHeight="1" x14ac:dyDescent="0.25">
      <c r="A26" s="8" t="s">
        <v>181</v>
      </c>
      <c r="B26" s="19">
        <v>3570.46</v>
      </c>
      <c r="C26" s="140">
        <v>2799.7399999999993</v>
      </c>
      <c r="D26" s="214">
        <f t="shared" si="2"/>
        <v>1.2649140994846163E-2</v>
      </c>
      <c r="E26" s="215">
        <f t="shared" si="3"/>
        <v>8.9487708169337255E-3</v>
      </c>
      <c r="F26" s="52">
        <f t="shared" si="4"/>
        <v>-0.21586014127031269</v>
      </c>
      <c r="H26" s="19">
        <v>1084.874</v>
      </c>
      <c r="I26" s="140">
        <v>923.46100000000001</v>
      </c>
      <c r="J26" s="214">
        <f t="shared" si="0"/>
        <v>1.3418021560849522E-2</v>
      </c>
      <c r="K26" s="215">
        <f t="shared" si="5"/>
        <v>1.1546470109396389E-2</v>
      </c>
      <c r="L26" s="52">
        <f t="shared" si="6"/>
        <v>-0.14878502019589374</v>
      </c>
      <c r="N26" s="40">
        <f t="shared" si="1"/>
        <v>3.0384712333984973</v>
      </c>
      <c r="O26" s="143">
        <f t="shared" si="1"/>
        <v>3.2983812782615534</v>
      </c>
      <c r="P26" s="52">
        <f t="shared" si="7"/>
        <v>8.5539741830087834E-2</v>
      </c>
      <c r="Q26" s="2"/>
    </row>
    <row r="27" spans="1:17" ht="20.100000000000001" customHeight="1" x14ac:dyDescent="0.25">
      <c r="A27" s="8" t="s">
        <v>184</v>
      </c>
      <c r="B27" s="19">
        <v>2253.8000000000002</v>
      </c>
      <c r="C27" s="140">
        <v>2088.34</v>
      </c>
      <c r="D27" s="214">
        <f t="shared" si="2"/>
        <v>7.9845829316626659E-3</v>
      </c>
      <c r="E27" s="215">
        <f t="shared" si="3"/>
        <v>6.6749326894052245E-3</v>
      </c>
      <c r="F27" s="52">
        <f t="shared" si="4"/>
        <v>-7.3413790043482127E-2</v>
      </c>
      <c r="H27" s="19">
        <v>1203.6519999999996</v>
      </c>
      <c r="I27" s="140">
        <v>739.73800000000006</v>
      </c>
      <c r="J27" s="214">
        <f t="shared" si="0"/>
        <v>1.4887100702717222E-2</v>
      </c>
      <c r="K27" s="215">
        <f t="shared" si="5"/>
        <v>9.2492944539993207E-3</v>
      </c>
      <c r="L27" s="52">
        <f t="shared" si="6"/>
        <v>-0.38542203228175559</v>
      </c>
      <c r="N27" s="40">
        <f t="shared" si="1"/>
        <v>5.3405448575738736</v>
      </c>
      <c r="O27" s="143">
        <f t="shared" si="1"/>
        <v>3.5422297135523912</v>
      </c>
      <c r="P27" s="52">
        <f t="shared" si="7"/>
        <v>-0.33672877805176399</v>
      </c>
      <c r="Q27" s="2"/>
    </row>
    <row r="28" spans="1:17" ht="20.100000000000001" customHeight="1" x14ac:dyDescent="0.25">
      <c r="A28" s="8" t="s">
        <v>188</v>
      </c>
      <c r="B28" s="19">
        <v>2117.9899999999998</v>
      </c>
      <c r="C28" s="140">
        <v>3263.4700000000003</v>
      </c>
      <c r="D28" s="214">
        <f t="shared" si="2"/>
        <v>7.5034460925690874E-3</v>
      </c>
      <c r="E28" s="215">
        <f t="shared" si="3"/>
        <v>1.0430984697842913E-2</v>
      </c>
      <c r="F28" s="52">
        <f t="shared" si="4"/>
        <v>0.54083352612618596</v>
      </c>
      <c r="H28" s="19">
        <v>483.82600000000002</v>
      </c>
      <c r="I28" s="140">
        <v>676.32799999999997</v>
      </c>
      <c r="J28" s="214">
        <f t="shared" si="0"/>
        <v>5.9840937285800758E-3</v>
      </c>
      <c r="K28" s="215">
        <f t="shared" si="5"/>
        <v>8.4564492015881988E-3</v>
      </c>
      <c r="L28" s="52">
        <f t="shared" si="6"/>
        <v>0.39787444246485293</v>
      </c>
      <c r="N28" s="40">
        <f t="shared" si="1"/>
        <v>2.2843639488382856</v>
      </c>
      <c r="O28" s="143">
        <f t="shared" si="1"/>
        <v>2.0724198475855453</v>
      </c>
      <c r="P28" s="52">
        <f t="shared" si="7"/>
        <v>-9.278035637032557E-2</v>
      </c>
      <c r="Q28" s="2"/>
    </row>
    <row r="29" spans="1:17" ht="20.100000000000001" customHeight="1" x14ac:dyDescent="0.25">
      <c r="A29" s="8" t="s">
        <v>206</v>
      </c>
      <c r="B29" s="19">
        <v>118.13</v>
      </c>
      <c r="C29" s="140">
        <v>2104.1</v>
      </c>
      <c r="D29" s="214">
        <f t="shared" si="2"/>
        <v>4.1850154482088502E-4</v>
      </c>
      <c r="E29" s="215">
        <f t="shared" si="3"/>
        <v>6.7253061626830557E-3</v>
      </c>
      <c r="F29" s="52">
        <f t="shared" si="4"/>
        <v>16.811732836705325</v>
      </c>
      <c r="H29" s="19">
        <v>42.508000000000003</v>
      </c>
      <c r="I29" s="140">
        <v>589.84400000000005</v>
      </c>
      <c r="J29" s="214">
        <f t="shared" si="0"/>
        <v>5.2575069594127202E-4</v>
      </c>
      <c r="K29" s="215">
        <f t="shared" si="5"/>
        <v>7.3750988024473196E-3</v>
      </c>
      <c r="L29" s="52">
        <f t="shared" si="6"/>
        <v>12.87607038675073</v>
      </c>
      <c r="N29" s="40">
        <f t="shared" si="1"/>
        <v>3.59840853297215</v>
      </c>
      <c r="O29" s="143">
        <f t="shared" si="1"/>
        <v>2.8033078275747352</v>
      </c>
      <c r="P29" s="52">
        <f t="shared" si="7"/>
        <v>-0.22095898731673239</v>
      </c>
      <c r="Q29" s="2"/>
    </row>
    <row r="30" spans="1:17" ht="20.100000000000001" customHeight="1" x14ac:dyDescent="0.25">
      <c r="A30" s="8" t="s">
        <v>187</v>
      </c>
      <c r="B30" s="19">
        <v>7831.96</v>
      </c>
      <c r="C30" s="140">
        <v>5175.1099999999997</v>
      </c>
      <c r="D30" s="214">
        <f t="shared" si="2"/>
        <v>2.7746443401129087E-2</v>
      </c>
      <c r="E30" s="215">
        <f t="shared" si="3"/>
        <v>1.6541133584697831E-2</v>
      </c>
      <c r="F30" s="52">
        <f t="shared" si="4"/>
        <v>-0.33923181425849985</v>
      </c>
      <c r="H30" s="19">
        <v>707.32700000000011</v>
      </c>
      <c r="I30" s="140">
        <v>460.86899999999991</v>
      </c>
      <c r="J30" s="214">
        <f t="shared" si="0"/>
        <v>8.7484158866108046E-3</v>
      </c>
      <c r="K30" s="215">
        <f t="shared" si="5"/>
        <v>5.7624633123081574E-3</v>
      </c>
      <c r="L30" s="52">
        <f t="shared" si="6"/>
        <v>-0.34843573057440214</v>
      </c>
      <c r="N30" s="40">
        <f t="shared" si="1"/>
        <v>0.90312897410099158</v>
      </c>
      <c r="O30" s="143">
        <f t="shared" si="1"/>
        <v>0.89054918639410552</v>
      </c>
      <c r="P30" s="52">
        <f t="shared" si="7"/>
        <v>-1.3929115406145009E-2</v>
      </c>
      <c r="Q30" s="2"/>
    </row>
    <row r="31" spans="1:17" ht="20.100000000000001" customHeight="1" x14ac:dyDescent="0.25">
      <c r="A31" s="8" t="s">
        <v>186</v>
      </c>
      <c r="B31" s="19">
        <v>1988.7100000000003</v>
      </c>
      <c r="C31" s="140">
        <v>1300.3100000000002</v>
      </c>
      <c r="D31" s="214">
        <f t="shared" si="2"/>
        <v>7.045443216801341E-3</v>
      </c>
      <c r="E31" s="215">
        <f t="shared" si="3"/>
        <v>4.1561631369223919E-3</v>
      </c>
      <c r="F31" s="52">
        <f t="shared" si="4"/>
        <v>-0.34615403955327828</v>
      </c>
      <c r="H31" s="19">
        <v>614.36900000000003</v>
      </c>
      <c r="I31" s="140">
        <v>456.29700000000003</v>
      </c>
      <c r="J31" s="214">
        <f t="shared" si="0"/>
        <v>7.5986856430493863E-3</v>
      </c>
      <c r="K31" s="215">
        <f t="shared" si="5"/>
        <v>5.7052974316265052E-3</v>
      </c>
      <c r="L31" s="52">
        <f t="shared" si="6"/>
        <v>-0.2572916276700159</v>
      </c>
      <c r="N31" s="40">
        <f t="shared" si="1"/>
        <v>3.0892840082264379</v>
      </c>
      <c r="O31" s="143">
        <f t="shared" si="1"/>
        <v>3.5091401281232937</v>
      </c>
      <c r="P31" s="52">
        <f t="shared" si="7"/>
        <v>0.13590725837405146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27916.799999999959</v>
      </c>
      <c r="C32" s="119">
        <f>C33-SUM(C7:C31)</f>
        <v>23927.259999999718</v>
      </c>
      <c r="D32" s="214">
        <f t="shared" si="2"/>
        <v>9.8901413074203567E-2</v>
      </c>
      <c r="E32" s="215">
        <f t="shared" si="3"/>
        <v>7.6478375140971375E-2</v>
      </c>
      <c r="F32" s="52">
        <f t="shared" si="4"/>
        <v>-0.14290821297570805</v>
      </c>
      <c r="H32" s="196">
        <f>H33-SUM(H7:H31)</f>
        <v>7697.5200000000186</v>
      </c>
      <c r="I32" s="119">
        <f>I33-SUM(I7:I31)</f>
        <v>6275.1200000000244</v>
      </c>
      <c r="J32" s="214">
        <f t="shared" si="0"/>
        <v>9.5205055448900663E-2</v>
      </c>
      <c r="K32" s="215">
        <f t="shared" si="5"/>
        <v>7.8460796409242778E-2</v>
      </c>
      <c r="L32" s="52">
        <f t="shared" si="6"/>
        <v>-0.18478678847213009</v>
      </c>
      <c r="N32" s="40">
        <f t="shared" si="1"/>
        <v>2.7573074277854301</v>
      </c>
      <c r="O32" s="143">
        <f t="shared" si="1"/>
        <v>2.6225819421028977</v>
      </c>
      <c r="P32" s="52">
        <f t="shared" si="7"/>
        <v>-4.8861249320587746E-2</v>
      </c>
      <c r="Q32" s="2"/>
    </row>
    <row r="33" spans="1:17" ht="26.25" customHeight="1" thickBot="1" x14ac:dyDescent="0.3">
      <c r="A33" s="35" t="s">
        <v>18</v>
      </c>
      <c r="B33" s="36">
        <v>282268.96999999986</v>
      </c>
      <c r="C33" s="148">
        <v>312863.07999999973</v>
      </c>
      <c r="D33" s="251">
        <f>SUM(D7:D32)</f>
        <v>1.0000000000000004</v>
      </c>
      <c r="E33" s="252">
        <f>SUM(E7:E32)</f>
        <v>0.99999999999999978</v>
      </c>
      <c r="F33" s="57">
        <f t="shared" si="4"/>
        <v>0.10838637346499647</v>
      </c>
      <c r="G33" s="56"/>
      <c r="H33" s="36">
        <v>80852.009000000035</v>
      </c>
      <c r="I33" s="148">
        <v>79977.776000000013</v>
      </c>
      <c r="J33" s="251">
        <f>SUM(J7:J32)</f>
        <v>1</v>
      </c>
      <c r="K33" s="252">
        <f>SUM(K7:K32)</f>
        <v>1</v>
      </c>
      <c r="L33" s="57">
        <f t="shared" si="6"/>
        <v>-1.0812755438148997E-2</v>
      </c>
      <c r="M33" s="56"/>
      <c r="N33" s="37">
        <f t="shared" si="1"/>
        <v>2.8643605069306792</v>
      </c>
      <c r="O33" s="150">
        <f t="shared" si="1"/>
        <v>2.5563187577134405</v>
      </c>
      <c r="P33" s="57">
        <f t="shared" si="7"/>
        <v>-0.10754293967951767</v>
      </c>
      <c r="Q33" s="2"/>
    </row>
    <row r="35" spans="1:17" ht="15.75" thickBot="1" x14ac:dyDescent="0.3"/>
    <row r="36" spans="1:17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7" x14ac:dyDescent="0.25">
      <c r="A37" s="364"/>
      <c r="B37" s="358" t="str">
        <f>B5</f>
        <v>maio</v>
      </c>
      <c r="C37" s="352"/>
      <c r="D37" s="358" t="str">
        <f>B37</f>
        <v>maio</v>
      </c>
      <c r="E37" s="352"/>
      <c r="F37" s="131" t="str">
        <f>F5</f>
        <v>2024 /2023</v>
      </c>
      <c r="H37" s="347" t="str">
        <f>B37</f>
        <v>maio</v>
      </c>
      <c r="I37" s="352"/>
      <c r="J37" s="358" t="str">
        <f>B37</f>
        <v>maio</v>
      </c>
      <c r="K37" s="348"/>
      <c r="L37" s="131" t="str">
        <f>F37</f>
        <v>2024 /2023</v>
      </c>
      <c r="N37" s="347" t="str">
        <f>B37</f>
        <v>maio</v>
      </c>
      <c r="O37" s="348"/>
      <c r="P37" s="131" t="str">
        <f>F37</f>
        <v>2024 /2023</v>
      </c>
    </row>
    <row r="38" spans="1:17" ht="19.5" customHeight="1" thickBot="1" x14ac:dyDescent="0.3">
      <c r="A38" s="36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165</v>
      </c>
      <c r="B39" s="19">
        <v>33769.620000000003</v>
      </c>
      <c r="C39" s="147">
        <v>29348.019999999993</v>
      </c>
      <c r="D39" s="247">
        <f>B39/$B$62</f>
        <v>0.26094368560174275</v>
      </c>
      <c r="E39" s="246">
        <f>C39/$C$62</f>
        <v>0.19044691464592745</v>
      </c>
      <c r="F39" s="52">
        <f>(C39-B39)/B39</f>
        <v>-0.13093425392408944</v>
      </c>
      <c r="H39" s="39">
        <v>9818.2829999999958</v>
      </c>
      <c r="I39" s="147">
        <v>9013.4889999999978</v>
      </c>
      <c r="J39" s="250">
        <f>H39/$H$62</f>
        <v>0.2833756402681975</v>
      </c>
      <c r="K39" s="246">
        <f>I39/$I$62</f>
        <v>0.25459221965114254</v>
      </c>
      <c r="L39" s="52">
        <f>(I39-H39)/H39</f>
        <v>-8.1968914524056635E-2</v>
      </c>
      <c r="N39" s="40">
        <f t="shared" ref="N39:O62" si="8">(H39/B39)*10</f>
        <v>2.9074307025071633</v>
      </c>
      <c r="O39" s="149">
        <f t="shared" si="8"/>
        <v>3.071242625567244</v>
      </c>
      <c r="P39" s="52">
        <f>(O39-N39)/N39</f>
        <v>5.6342502993732883E-2</v>
      </c>
    </row>
    <row r="40" spans="1:17" ht="20.100000000000001" customHeight="1" x14ac:dyDescent="0.25">
      <c r="A40" s="38" t="s">
        <v>168</v>
      </c>
      <c r="B40" s="19">
        <v>18580.39</v>
      </c>
      <c r="C40" s="140">
        <v>26410.980000000007</v>
      </c>
      <c r="D40" s="247">
        <f t="shared" ref="D40:D61" si="9">B40/$B$62</f>
        <v>0.1435738822799239</v>
      </c>
      <c r="E40" s="215">
        <f t="shared" ref="E40:E61" si="10">C40/$C$62</f>
        <v>0.1713877002187984</v>
      </c>
      <c r="F40" s="52">
        <f t="shared" ref="F40:F62" si="11">(C40-B40)/B40</f>
        <v>0.42144379100761653</v>
      </c>
      <c r="H40" s="19">
        <v>4155.0190000000002</v>
      </c>
      <c r="I40" s="140">
        <v>4966.0969999999998</v>
      </c>
      <c r="J40" s="247">
        <f t="shared" ref="J40:J62" si="12">H40/$H$62</f>
        <v>0.11992230917071002</v>
      </c>
      <c r="K40" s="215">
        <f t="shared" ref="K40:K62" si="13">I40/$I$62</f>
        <v>0.14027083832163997</v>
      </c>
      <c r="L40" s="52">
        <f t="shared" ref="L40:L62" si="14">(I40-H40)/H40</f>
        <v>0.19520440219406926</v>
      </c>
      <c r="N40" s="40">
        <f t="shared" si="8"/>
        <v>2.2362388518217329</v>
      </c>
      <c r="O40" s="143">
        <f t="shared" si="8"/>
        <v>1.8803153082543695</v>
      </c>
      <c r="P40" s="52">
        <f t="shared" ref="P40:P62" si="15">(O40-N40)/N40</f>
        <v>-0.159161684932454</v>
      </c>
    </row>
    <row r="41" spans="1:17" ht="20.100000000000001" customHeight="1" x14ac:dyDescent="0.25">
      <c r="A41" s="38" t="s">
        <v>170</v>
      </c>
      <c r="B41" s="19">
        <v>13983.68</v>
      </c>
      <c r="C41" s="140">
        <v>10292.390000000001</v>
      </c>
      <c r="D41" s="247">
        <f t="shared" si="9"/>
        <v>0.10805431027874693</v>
      </c>
      <c r="E41" s="215">
        <f t="shared" si="10"/>
        <v>6.6789988552297494E-2</v>
      </c>
      <c r="F41" s="52">
        <f t="shared" si="11"/>
        <v>-0.26397128652829577</v>
      </c>
      <c r="H41" s="19">
        <v>4028.393</v>
      </c>
      <c r="I41" s="140">
        <v>3464.2549999999997</v>
      </c>
      <c r="J41" s="247">
        <f t="shared" si="12"/>
        <v>0.11626762496323699</v>
      </c>
      <c r="K41" s="215">
        <f t="shared" si="13"/>
        <v>9.7850274171030663E-2</v>
      </c>
      <c r="L41" s="52">
        <f t="shared" si="14"/>
        <v>-0.1400404578202773</v>
      </c>
      <c r="N41" s="40">
        <f t="shared" si="8"/>
        <v>2.8807817398567472</v>
      </c>
      <c r="O41" s="143">
        <f t="shared" si="8"/>
        <v>3.3658411700295066</v>
      </c>
      <c r="P41" s="52">
        <f t="shared" si="15"/>
        <v>0.16837770923835413</v>
      </c>
    </row>
    <row r="42" spans="1:17" ht="20.100000000000001" customHeight="1" x14ac:dyDescent="0.25">
      <c r="A42" s="38" t="s">
        <v>171</v>
      </c>
      <c r="B42" s="19">
        <v>7100.7</v>
      </c>
      <c r="C42" s="140">
        <v>8591.41</v>
      </c>
      <c r="D42" s="247">
        <f t="shared" si="9"/>
        <v>5.4868335159006659E-2</v>
      </c>
      <c r="E42" s="215">
        <f t="shared" si="10"/>
        <v>5.5751888098691769E-2</v>
      </c>
      <c r="F42" s="52">
        <f t="shared" si="11"/>
        <v>0.20993845677186757</v>
      </c>
      <c r="H42" s="19">
        <v>2428.9030000000002</v>
      </c>
      <c r="I42" s="140">
        <v>3191.1479999999997</v>
      </c>
      <c r="J42" s="247">
        <f t="shared" si="12"/>
        <v>7.010308653502309E-2</v>
      </c>
      <c r="K42" s="215">
        <f t="shared" si="13"/>
        <v>9.0136178404977729E-2</v>
      </c>
      <c r="L42" s="52">
        <f t="shared" si="14"/>
        <v>0.31382274220090278</v>
      </c>
      <c r="N42" s="40">
        <f t="shared" si="8"/>
        <v>3.42065289337671</v>
      </c>
      <c r="O42" s="143">
        <f t="shared" si="8"/>
        <v>3.7143472375314412</v>
      </c>
      <c r="P42" s="52">
        <f t="shared" si="15"/>
        <v>8.5859148329081078E-2</v>
      </c>
    </row>
    <row r="43" spans="1:17" ht="20.100000000000001" customHeight="1" x14ac:dyDescent="0.25">
      <c r="A43" s="38" t="s">
        <v>176</v>
      </c>
      <c r="B43" s="19">
        <v>9544.39</v>
      </c>
      <c r="C43" s="140">
        <v>34423.969999999994</v>
      </c>
      <c r="D43" s="247">
        <f t="shared" si="9"/>
        <v>7.3751149803297084E-2</v>
      </c>
      <c r="E43" s="215">
        <f t="shared" si="10"/>
        <v>0.22338607089554824</v>
      </c>
      <c r="F43" s="52">
        <f t="shared" si="11"/>
        <v>2.6067229021446101</v>
      </c>
      <c r="H43" s="19">
        <v>1875.0890000000002</v>
      </c>
      <c r="I43" s="140">
        <v>2791.8969999999999</v>
      </c>
      <c r="J43" s="247">
        <f t="shared" si="12"/>
        <v>5.4118886768170608E-2</v>
      </c>
      <c r="K43" s="215">
        <f t="shared" si="13"/>
        <v>7.8859058270040167E-2</v>
      </c>
      <c r="L43" s="52">
        <f t="shared" si="14"/>
        <v>0.48894105826443424</v>
      </c>
      <c r="N43" s="40">
        <f t="shared" si="8"/>
        <v>1.9645980518398769</v>
      </c>
      <c r="O43" s="143">
        <f t="shared" si="8"/>
        <v>0.81103283555034489</v>
      </c>
      <c r="P43" s="52">
        <f t="shared" si="15"/>
        <v>-0.58717619882051708</v>
      </c>
    </row>
    <row r="44" spans="1:17" ht="20.100000000000001" customHeight="1" x14ac:dyDescent="0.25">
      <c r="A44" s="38" t="s">
        <v>172</v>
      </c>
      <c r="B44" s="19">
        <v>13321.880000000001</v>
      </c>
      <c r="C44" s="140">
        <v>11349.150000000001</v>
      </c>
      <c r="D44" s="247">
        <f t="shared" si="9"/>
        <v>0.10294046738885852</v>
      </c>
      <c r="E44" s="215">
        <f t="shared" si="10"/>
        <v>7.364757831546484E-2</v>
      </c>
      <c r="F44" s="52">
        <f t="shared" si="11"/>
        <v>-0.14808195239710908</v>
      </c>
      <c r="H44" s="19">
        <v>3008.7089999999998</v>
      </c>
      <c r="I44" s="140">
        <v>2665.27</v>
      </c>
      <c r="J44" s="247">
        <f t="shared" si="12"/>
        <v>8.6837468349169458E-2</v>
      </c>
      <c r="K44" s="215">
        <f t="shared" si="13"/>
        <v>7.5282391232695894E-2</v>
      </c>
      <c r="L44" s="52">
        <f t="shared" si="14"/>
        <v>-0.1141482941686949</v>
      </c>
      <c r="N44" s="40">
        <f t="shared" si="8"/>
        <v>2.2584717772566631</v>
      </c>
      <c r="O44" s="143">
        <f t="shared" si="8"/>
        <v>2.3484313803236363</v>
      </c>
      <c r="P44" s="52">
        <f t="shared" si="15"/>
        <v>3.9832068734658235E-2</v>
      </c>
    </row>
    <row r="45" spans="1:17" ht="20.100000000000001" customHeight="1" x14ac:dyDescent="0.25">
      <c r="A45" s="38" t="s">
        <v>177</v>
      </c>
      <c r="B45" s="19">
        <v>9485.77</v>
      </c>
      <c r="C45" s="140">
        <v>9161.7300000000014</v>
      </c>
      <c r="D45" s="247">
        <f t="shared" si="9"/>
        <v>7.3298182939886297E-2</v>
      </c>
      <c r="E45" s="215">
        <f t="shared" si="10"/>
        <v>5.94528425194965E-2</v>
      </c>
      <c r="F45" s="52">
        <f t="shared" si="11"/>
        <v>-3.4160642731164578E-2</v>
      </c>
      <c r="H45" s="19">
        <v>2332.6040000000003</v>
      </c>
      <c r="I45" s="140">
        <v>2321.1530000000002</v>
      </c>
      <c r="J45" s="247">
        <f t="shared" si="12"/>
        <v>6.7323701302168512E-2</v>
      </c>
      <c r="K45" s="215">
        <f t="shared" si="13"/>
        <v>6.5562568991864162E-2</v>
      </c>
      <c r="L45" s="52">
        <f t="shared" si="14"/>
        <v>-4.9091058748077345E-3</v>
      </c>
      <c r="N45" s="40">
        <f t="shared" si="8"/>
        <v>2.4590560386768816</v>
      </c>
      <c r="O45" s="143">
        <f t="shared" si="8"/>
        <v>2.5335313308730996</v>
      </c>
      <c r="P45" s="52">
        <f t="shared" si="15"/>
        <v>3.0286130541494326E-2</v>
      </c>
    </row>
    <row r="46" spans="1:17" ht="20.100000000000001" customHeight="1" x14ac:dyDescent="0.25">
      <c r="A46" s="38" t="s">
        <v>178</v>
      </c>
      <c r="B46" s="19">
        <v>4061.0099999999998</v>
      </c>
      <c r="C46" s="140">
        <v>4121.7899999999991</v>
      </c>
      <c r="D46" s="247">
        <f t="shared" si="9"/>
        <v>3.1380125588192379E-2</v>
      </c>
      <c r="E46" s="215">
        <f t="shared" si="10"/>
        <v>2.6747364500856866E-2</v>
      </c>
      <c r="F46" s="52">
        <f t="shared" si="11"/>
        <v>1.4966720101649416E-2</v>
      </c>
      <c r="H46" s="19">
        <v>1454.095</v>
      </c>
      <c r="I46" s="140">
        <v>1523.7719999999999</v>
      </c>
      <c r="J46" s="247">
        <f t="shared" si="12"/>
        <v>4.1968142661581949E-2</v>
      </c>
      <c r="K46" s="215">
        <f t="shared" si="13"/>
        <v>4.3039992140919109E-2</v>
      </c>
      <c r="L46" s="52">
        <f t="shared" si="14"/>
        <v>4.7917777036575952E-2</v>
      </c>
      <c r="N46" s="40">
        <f t="shared" si="8"/>
        <v>3.5806240319526426</v>
      </c>
      <c r="O46" s="143">
        <f t="shared" si="8"/>
        <v>3.6968695639515845</v>
      </c>
      <c r="P46" s="52">
        <f t="shared" si="15"/>
        <v>3.2465159972561844E-2</v>
      </c>
    </row>
    <row r="47" spans="1:17" ht="20.100000000000001" customHeight="1" x14ac:dyDescent="0.25">
      <c r="A47" s="38" t="s">
        <v>179</v>
      </c>
      <c r="B47" s="19">
        <v>3912.73</v>
      </c>
      <c r="C47" s="140">
        <v>7322.9600000000009</v>
      </c>
      <c r="D47" s="247">
        <f t="shared" si="9"/>
        <v>3.0234340420902183E-2</v>
      </c>
      <c r="E47" s="215">
        <f t="shared" si="10"/>
        <v>4.7520587013213884E-2</v>
      </c>
      <c r="F47" s="52">
        <f t="shared" si="11"/>
        <v>0.8715730449072645</v>
      </c>
      <c r="H47" s="19">
        <v>899.17200000000003</v>
      </c>
      <c r="I47" s="140">
        <v>1477.652</v>
      </c>
      <c r="J47" s="247">
        <f t="shared" si="12"/>
        <v>2.5951934896481982E-2</v>
      </c>
      <c r="K47" s="215">
        <f t="shared" si="13"/>
        <v>4.1737300900012216E-2</v>
      </c>
      <c r="L47" s="52">
        <f t="shared" si="14"/>
        <v>0.64334743519593585</v>
      </c>
      <c r="N47" s="40">
        <f t="shared" si="8"/>
        <v>2.2980681007889632</v>
      </c>
      <c r="O47" s="143">
        <f t="shared" si="8"/>
        <v>2.0178343183630663</v>
      </c>
      <c r="P47" s="52">
        <f t="shared" si="15"/>
        <v>-0.12194320191368055</v>
      </c>
    </row>
    <row r="48" spans="1:17" ht="20.100000000000001" customHeight="1" x14ac:dyDescent="0.25">
      <c r="A48" s="38" t="s">
        <v>180</v>
      </c>
      <c r="B48" s="19">
        <v>4401.4899999999989</v>
      </c>
      <c r="C48" s="140">
        <v>4103.4399999999996</v>
      </c>
      <c r="D48" s="247">
        <f t="shared" si="9"/>
        <v>3.401107334755956E-2</v>
      </c>
      <c r="E48" s="215">
        <f t="shared" si="10"/>
        <v>2.662828659087341E-2</v>
      </c>
      <c r="F48" s="52">
        <f t="shared" si="11"/>
        <v>-6.7715705363410872E-2</v>
      </c>
      <c r="H48" s="19">
        <v>1068.3950000000002</v>
      </c>
      <c r="I48" s="140">
        <v>1032.011</v>
      </c>
      <c r="J48" s="247">
        <f t="shared" si="12"/>
        <v>3.0836055263872619E-2</v>
      </c>
      <c r="K48" s="215">
        <f t="shared" si="13"/>
        <v>2.9149863187761735E-2</v>
      </c>
      <c r="L48" s="52">
        <f t="shared" si="14"/>
        <v>-3.4054820548580098E-2</v>
      </c>
      <c r="N48" s="40">
        <f t="shared" si="8"/>
        <v>2.4273484660876217</v>
      </c>
      <c r="O48" s="143">
        <f t="shared" si="8"/>
        <v>2.5149898621644278</v>
      </c>
      <c r="P48" s="52">
        <f t="shared" si="15"/>
        <v>3.6105815584882094E-2</v>
      </c>
    </row>
    <row r="49" spans="1:16" ht="20.100000000000001" customHeight="1" x14ac:dyDescent="0.25">
      <c r="A49" s="38" t="s">
        <v>183</v>
      </c>
      <c r="B49" s="19">
        <v>1578.74</v>
      </c>
      <c r="C49" s="140">
        <v>2754.14</v>
      </c>
      <c r="D49" s="247">
        <f t="shared" si="9"/>
        <v>1.2199196621309192E-2</v>
      </c>
      <c r="E49" s="215">
        <f t="shared" si="10"/>
        <v>1.7872328882934344E-2</v>
      </c>
      <c r="F49" s="52">
        <f t="shared" si="11"/>
        <v>0.74451778000177349</v>
      </c>
      <c r="H49" s="19">
        <v>633.0920000000001</v>
      </c>
      <c r="I49" s="140">
        <v>935.59100000000001</v>
      </c>
      <c r="J49" s="247">
        <f t="shared" si="12"/>
        <v>1.8272324279985999E-2</v>
      </c>
      <c r="K49" s="215">
        <f t="shared" si="13"/>
        <v>2.6426413720106848E-2</v>
      </c>
      <c r="L49" s="52">
        <f t="shared" si="14"/>
        <v>0.47781207154726307</v>
      </c>
      <c r="N49" s="40">
        <f t="shared" si="8"/>
        <v>4.0101093276917048</v>
      </c>
      <c r="O49" s="143">
        <f t="shared" si="8"/>
        <v>3.3970350091135524</v>
      </c>
      <c r="P49" s="52">
        <f t="shared" si="15"/>
        <v>-0.1528821955911735</v>
      </c>
    </row>
    <row r="50" spans="1:16" ht="20.100000000000001" customHeight="1" x14ac:dyDescent="0.25">
      <c r="A50" s="38" t="s">
        <v>186</v>
      </c>
      <c r="B50" s="19">
        <v>1988.7100000000003</v>
      </c>
      <c r="C50" s="140">
        <v>1300.3100000000002</v>
      </c>
      <c r="D50" s="247">
        <f t="shared" si="9"/>
        <v>1.536710561128736E-2</v>
      </c>
      <c r="E50" s="215">
        <f t="shared" si="10"/>
        <v>8.4380488899505317E-3</v>
      </c>
      <c r="F50" s="52">
        <f t="shared" si="11"/>
        <v>-0.34615403955327828</v>
      </c>
      <c r="H50" s="19">
        <v>614.36900000000003</v>
      </c>
      <c r="I50" s="140">
        <v>456.29700000000003</v>
      </c>
      <c r="J50" s="247">
        <f t="shared" si="12"/>
        <v>1.7731940374496467E-2</v>
      </c>
      <c r="K50" s="215">
        <f t="shared" si="13"/>
        <v>1.2888423789074068E-2</v>
      </c>
      <c r="L50" s="52">
        <f t="shared" si="14"/>
        <v>-0.2572916276700159</v>
      </c>
      <c r="N50" s="40">
        <f t="shared" si="8"/>
        <v>3.0892840082264379</v>
      </c>
      <c r="O50" s="143">
        <f t="shared" si="8"/>
        <v>3.5091401281232937</v>
      </c>
      <c r="P50" s="52">
        <f t="shared" si="15"/>
        <v>0.13590725837405146</v>
      </c>
    </row>
    <row r="51" spans="1:16" ht="20.100000000000001" customHeight="1" x14ac:dyDescent="0.25">
      <c r="A51" s="38" t="s">
        <v>189</v>
      </c>
      <c r="B51" s="19">
        <v>2915.72</v>
      </c>
      <c r="C51" s="140">
        <v>1113.17</v>
      </c>
      <c r="D51" s="247">
        <f t="shared" si="9"/>
        <v>2.2530271971751926E-2</v>
      </c>
      <c r="E51" s="215">
        <f t="shared" si="10"/>
        <v>7.2236488859012344E-3</v>
      </c>
      <c r="F51" s="52">
        <f t="shared" si="11"/>
        <v>-0.61821779869123228</v>
      </c>
      <c r="H51" s="19">
        <v>717.91599999999994</v>
      </c>
      <c r="I51" s="140">
        <v>337.50700000000001</v>
      </c>
      <c r="J51" s="247">
        <f t="shared" si="12"/>
        <v>2.0720517646393301E-2</v>
      </c>
      <c r="K51" s="215">
        <f t="shared" si="13"/>
        <v>9.5331182273366271E-3</v>
      </c>
      <c r="L51" s="52">
        <f t="shared" si="14"/>
        <v>-0.52987954022476158</v>
      </c>
      <c r="N51" s="40">
        <f t="shared" si="8"/>
        <v>2.4622254537472736</v>
      </c>
      <c r="O51" s="143">
        <f t="shared" si="8"/>
        <v>3.031944806273974</v>
      </c>
      <c r="P51" s="52">
        <f t="shared" si="15"/>
        <v>0.23138390989323968</v>
      </c>
    </row>
    <row r="52" spans="1:16" ht="20.100000000000001" customHeight="1" x14ac:dyDescent="0.25">
      <c r="A52" s="38" t="s">
        <v>190</v>
      </c>
      <c r="B52" s="19">
        <v>1056.7499999999998</v>
      </c>
      <c r="C52" s="140">
        <v>898.67999999999984</v>
      </c>
      <c r="D52" s="247">
        <f t="shared" si="9"/>
        <v>8.1656897459800124E-3</v>
      </c>
      <c r="E52" s="215">
        <f t="shared" si="10"/>
        <v>5.8317676372716832E-3</v>
      </c>
      <c r="F52" s="52">
        <f t="shared" si="11"/>
        <v>-0.14958126330731011</v>
      </c>
      <c r="H52" s="19">
        <v>330.5139999999999</v>
      </c>
      <c r="I52" s="140">
        <v>284.93700000000001</v>
      </c>
      <c r="J52" s="247">
        <f t="shared" si="12"/>
        <v>9.5393070629154857E-3</v>
      </c>
      <c r="K52" s="215">
        <f t="shared" si="13"/>
        <v>8.0482422833974311E-3</v>
      </c>
      <c r="L52" s="52">
        <f t="shared" si="14"/>
        <v>-0.13789733566505472</v>
      </c>
      <c r="N52" s="40">
        <f t="shared" ref="N52:N53" si="16">(H52/B52)*10</f>
        <v>3.127646084693636</v>
      </c>
      <c r="O52" s="143">
        <f t="shared" ref="O52:O53" si="17">(I52/C52)*10</f>
        <v>3.1706169047936985</v>
      </c>
      <c r="P52" s="52">
        <f t="shared" ref="P52:P53" si="18">(O52-N52)/N52</f>
        <v>1.3739028949073572E-2</v>
      </c>
    </row>
    <row r="53" spans="1:16" ht="20.100000000000001" customHeight="1" x14ac:dyDescent="0.25">
      <c r="A53" s="38" t="s">
        <v>192</v>
      </c>
      <c r="B53" s="19">
        <v>984.6</v>
      </c>
      <c r="C53" s="140">
        <v>933.52</v>
      </c>
      <c r="D53" s="247">
        <f t="shared" si="9"/>
        <v>7.6081742359989804E-3</v>
      </c>
      <c r="E53" s="215">
        <f t="shared" si="10"/>
        <v>6.0578534347552658E-3</v>
      </c>
      <c r="F53" s="52">
        <f t="shared" si="11"/>
        <v>-5.1878935608368919E-2</v>
      </c>
      <c r="H53" s="19">
        <v>247.01500000000001</v>
      </c>
      <c r="I53" s="140">
        <v>218.06800000000001</v>
      </c>
      <c r="J53" s="247">
        <f t="shared" si="12"/>
        <v>7.1293558945946904E-3</v>
      </c>
      <c r="K53" s="215">
        <f t="shared" si="13"/>
        <v>6.1594812125343882E-3</v>
      </c>
      <c r="L53" s="52">
        <f t="shared" si="14"/>
        <v>-0.11718721535129446</v>
      </c>
      <c r="N53" s="40">
        <f t="shared" si="16"/>
        <v>2.5087852935202113</v>
      </c>
      <c r="O53" s="143">
        <f t="shared" si="17"/>
        <v>2.3359756620104553</v>
      </c>
      <c r="P53" s="52">
        <f t="shared" si="18"/>
        <v>-6.8881793892883347E-2</v>
      </c>
    </row>
    <row r="54" spans="1:16" ht="20.100000000000001" customHeight="1" x14ac:dyDescent="0.25">
      <c r="A54" s="38" t="s">
        <v>193</v>
      </c>
      <c r="B54" s="19">
        <v>877.09</v>
      </c>
      <c r="C54" s="140">
        <v>721.74999999999989</v>
      </c>
      <c r="D54" s="247">
        <f t="shared" si="9"/>
        <v>6.7774258995047182E-3</v>
      </c>
      <c r="E54" s="215">
        <f t="shared" si="10"/>
        <v>4.6836229716927464E-3</v>
      </c>
      <c r="F54" s="52">
        <f t="shared" si="11"/>
        <v>-0.17710839252528263</v>
      </c>
      <c r="H54" s="19">
        <v>214.809</v>
      </c>
      <c r="I54" s="140">
        <v>217.44099999999997</v>
      </c>
      <c r="J54" s="247">
        <f t="shared" si="12"/>
        <v>6.1998251537841451E-3</v>
      </c>
      <c r="K54" s="215">
        <f t="shared" si="13"/>
        <v>6.1417711646582244E-3</v>
      </c>
      <c r="L54" s="52">
        <f t="shared" si="14"/>
        <v>1.2252745462247748E-2</v>
      </c>
      <c r="N54" s="40">
        <f t="shared" ref="N54" si="19">(H54/B54)*10</f>
        <v>2.4491101255287369</v>
      </c>
      <c r="O54" s="143">
        <f t="shared" ref="O54" si="20">(I54/C54)*10</f>
        <v>3.0126913751298927</v>
      </c>
      <c r="P54" s="52">
        <f t="shared" ref="P54" si="21">(O54-N54)/N54</f>
        <v>0.2301167447419232</v>
      </c>
    </row>
    <row r="55" spans="1:16" ht="20.100000000000001" customHeight="1" x14ac:dyDescent="0.25">
      <c r="A55" s="38" t="s">
        <v>191</v>
      </c>
      <c r="B55" s="19">
        <v>708.39</v>
      </c>
      <c r="C55" s="140">
        <v>216.84</v>
      </c>
      <c r="D55" s="247">
        <f t="shared" si="9"/>
        <v>5.4738518657722092E-3</v>
      </c>
      <c r="E55" s="215">
        <f t="shared" si="10"/>
        <v>1.4071310082187118E-3</v>
      </c>
      <c r="F55" s="52">
        <f t="shared" si="11"/>
        <v>-0.69389742938211996</v>
      </c>
      <c r="H55" s="19">
        <v>385.6040000000001</v>
      </c>
      <c r="I55" s="140">
        <v>127.82400000000001</v>
      </c>
      <c r="J55" s="247">
        <f t="shared" si="12"/>
        <v>1.1129316642225336E-2</v>
      </c>
      <c r="K55" s="215">
        <f t="shared" si="13"/>
        <v>3.6104771287442249E-3</v>
      </c>
      <c r="L55" s="52">
        <f t="shared" si="14"/>
        <v>-0.66850966276283441</v>
      </c>
      <c r="N55" s="40">
        <f t="shared" si="8"/>
        <v>5.4433857056141406</v>
      </c>
      <c r="O55" s="143">
        <f t="shared" si="8"/>
        <v>5.8948533480907583</v>
      </c>
      <c r="P55" s="52">
        <f t="shared" si="15"/>
        <v>8.2938756665908844E-2</v>
      </c>
    </row>
    <row r="56" spans="1:16" ht="20.100000000000001" customHeight="1" x14ac:dyDescent="0.25">
      <c r="A56" s="38" t="s">
        <v>194</v>
      </c>
      <c r="B56" s="19">
        <v>255.34</v>
      </c>
      <c r="C56" s="140">
        <v>182.97000000000003</v>
      </c>
      <c r="D56" s="247">
        <f t="shared" si="9"/>
        <v>1.9730562760714803E-3</v>
      </c>
      <c r="E56" s="215">
        <f t="shared" si="10"/>
        <v>1.1873397923527842E-3</v>
      </c>
      <c r="F56" s="52">
        <f t="shared" si="11"/>
        <v>-0.28342602020834956</v>
      </c>
      <c r="H56" s="19">
        <v>110.009</v>
      </c>
      <c r="I56" s="140">
        <v>77.352000000000004</v>
      </c>
      <c r="J56" s="247">
        <f t="shared" si="12"/>
        <v>3.1750837504138096E-3</v>
      </c>
      <c r="K56" s="215">
        <f t="shared" si="13"/>
        <v>2.1848606432487115E-3</v>
      </c>
      <c r="L56" s="52">
        <f t="shared" si="14"/>
        <v>-0.29685752983846775</v>
      </c>
      <c r="N56" s="40">
        <f t="shared" ref="N56" si="22">(H56/B56)*10</f>
        <v>4.3083339860578054</v>
      </c>
      <c r="O56" s="143">
        <f t="shared" ref="O56" si="23">(I56/C56)*10</f>
        <v>4.2275782915232005</v>
      </c>
      <c r="P56" s="52">
        <f t="shared" ref="P56" si="24">(O56-N56)/N56</f>
        <v>-1.8744065524153478E-2</v>
      </c>
    </row>
    <row r="57" spans="1:16" ht="20.100000000000001" customHeight="1" x14ac:dyDescent="0.25">
      <c r="A57" s="38" t="s">
        <v>195</v>
      </c>
      <c r="B57" s="19">
        <v>233.94</v>
      </c>
      <c r="C57" s="140">
        <v>164.64</v>
      </c>
      <c r="D57" s="247">
        <f t="shared" si="9"/>
        <v>1.80769478038757E-3</v>
      </c>
      <c r="E57" s="215">
        <f t="shared" si="10"/>
        <v>1.0683916675573173E-3</v>
      </c>
      <c r="F57" s="52">
        <f t="shared" si="11"/>
        <v>-0.29622980251346503</v>
      </c>
      <c r="H57" s="19">
        <v>110.46500000000002</v>
      </c>
      <c r="I57" s="140">
        <v>72.850999999999999</v>
      </c>
      <c r="J57" s="247">
        <f t="shared" si="12"/>
        <v>3.1882448389628261E-3</v>
      </c>
      <c r="K57" s="215">
        <f t="shared" si="13"/>
        <v>2.0577267907916003E-3</v>
      </c>
      <c r="L57" s="52">
        <f t="shared" si="14"/>
        <v>-0.34050604263793971</v>
      </c>
      <c r="N57" s="40">
        <f t="shared" ref="N57" si="25">(H57/B57)*10</f>
        <v>4.7219372488672313</v>
      </c>
      <c r="O57" s="143">
        <f t="shared" ref="O57" si="26">(I57/C57)*10</f>
        <v>4.4248663751214776</v>
      </c>
      <c r="P57" s="52">
        <f t="shared" ref="P57" si="27">(O57-N57)/N57</f>
        <v>-6.2912922829929496E-2</v>
      </c>
    </row>
    <row r="58" spans="1:16" ht="20.100000000000001" customHeight="1" x14ac:dyDescent="0.25">
      <c r="A58" s="38" t="s">
        <v>213</v>
      </c>
      <c r="B58" s="19">
        <v>35.410000000000004</v>
      </c>
      <c r="C58" s="140">
        <v>74.75</v>
      </c>
      <c r="D58" s="247">
        <f t="shared" si="9"/>
        <v>2.7361918514800317E-4</v>
      </c>
      <c r="E58" s="215">
        <f t="shared" si="10"/>
        <v>4.8507214012335689E-4</v>
      </c>
      <c r="F58" s="52">
        <f t="shared" si="11"/>
        <v>1.1109855972889011</v>
      </c>
      <c r="H58" s="19">
        <v>13.554999999999998</v>
      </c>
      <c r="I58" s="140">
        <v>50.172000000000004</v>
      </c>
      <c r="J58" s="247">
        <f t="shared" si="12"/>
        <v>3.9122490193401615E-4</v>
      </c>
      <c r="K58" s="215">
        <f t="shared" si="13"/>
        <v>1.4171427783777322E-3</v>
      </c>
      <c r="L58" s="52">
        <f t="shared" si="14"/>
        <v>2.7013648100331986</v>
      </c>
      <c r="N58" s="40">
        <f t="shared" ref="N58" si="28">(H58/B58)*10</f>
        <v>3.8280146851171977</v>
      </c>
      <c r="O58" s="143">
        <f t="shared" ref="O58" si="29">(I58/C58)*10</f>
        <v>6.711973244147158</v>
      </c>
      <c r="P58" s="52">
        <f t="shared" ref="P58" si="30">(O58-N58)/N58</f>
        <v>0.75338231335485739</v>
      </c>
    </row>
    <row r="59" spans="1:16" ht="20.100000000000001" customHeight="1" x14ac:dyDescent="0.25">
      <c r="A59" s="38" t="s">
        <v>196</v>
      </c>
      <c r="B59" s="19">
        <v>288.27000000000004</v>
      </c>
      <c r="C59" s="140">
        <v>345.81000000000006</v>
      </c>
      <c r="D59" s="247">
        <f t="shared" si="9"/>
        <v>2.2275120729346193E-3</v>
      </c>
      <c r="E59" s="215">
        <f t="shared" si="10"/>
        <v>2.2440507929907434E-3</v>
      </c>
      <c r="F59" s="52">
        <f t="shared" si="11"/>
        <v>0.19960453741284218</v>
      </c>
      <c r="H59" s="19">
        <v>68.125999999999991</v>
      </c>
      <c r="I59" s="140">
        <v>44.954999999999998</v>
      </c>
      <c r="J59" s="247">
        <f t="shared" si="12"/>
        <v>1.9662550844084681E-3</v>
      </c>
      <c r="K59" s="215">
        <f t="shared" si="13"/>
        <v>1.2697850115995165E-3</v>
      </c>
      <c r="L59" s="52">
        <f t="shared" si="14"/>
        <v>-0.34011977805830368</v>
      </c>
      <c r="N59" s="40">
        <f t="shared" ref="N59" si="31">(H59/B59)*10</f>
        <v>2.3632705449751961</v>
      </c>
      <c r="O59" s="143">
        <f t="shared" ref="O59" si="32">(I59/C59)*10</f>
        <v>1.2999913247158843</v>
      </c>
      <c r="P59" s="52">
        <f t="shared" ref="P59" si="33">(O59-N59)/N59</f>
        <v>-0.44991853451567965</v>
      </c>
    </row>
    <row r="60" spans="1:16" ht="20.100000000000001" customHeight="1" x14ac:dyDescent="0.25">
      <c r="A60" s="38" t="s">
        <v>197</v>
      </c>
      <c r="B60" s="19">
        <v>42.68</v>
      </c>
      <c r="C60" s="140">
        <v>62.42</v>
      </c>
      <c r="D60" s="247">
        <f t="shared" si="9"/>
        <v>3.297957306443596E-4</v>
      </c>
      <c r="E60" s="215">
        <f t="shared" si="10"/>
        <v>4.0505957172575169E-4</v>
      </c>
      <c r="F60" s="52">
        <f t="shared" si="11"/>
        <v>0.46251171508903471</v>
      </c>
      <c r="H60" s="19">
        <v>26.309000000000001</v>
      </c>
      <c r="I60" s="140">
        <v>31.911000000000001</v>
      </c>
      <c r="J60" s="247">
        <f t="shared" si="12"/>
        <v>7.5933131279837945E-4</v>
      </c>
      <c r="K60" s="215">
        <f t="shared" si="13"/>
        <v>9.0134822611838904E-4</v>
      </c>
      <c r="L60" s="52">
        <f t="shared" si="14"/>
        <v>0.21293093618153483</v>
      </c>
      <c r="N60" s="40">
        <f t="shared" si="8"/>
        <v>6.1642455482661678</v>
      </c>
      <c r="O60" s="143">
        <f t="shared" si="8"/>
        <v>5.1123037487984622</v>
      </c>
      <c r="P60" s="52">
        <f t="shared" si="15"/>
        <v>-0.17065215706139217</v>
      </c>
    </row>
    <row r="61" spans="1:16" ht="20.100000000000001" customHeight="1" thickBot="1" x14ac:dyDescent="0.3">
      <c r="A61" s="8" t="s">
        <v>17</v>
      </c>
      <c r="B61" s="19">
        <f>B62-SUM(B39:B60)</f>
        <v>286.13999999999942</v>
      </c>
      <c r="C61" s="140">
        <f>C62-SUM(C39:C60)</f>
        <v>205.95000000001164</v>
      </c>
      <c r="D61" s="247">
        <f t="shared" si="9"/>
        <v>2.2110531950931787E-3</v>
      </c>
      <c r="E61" s="215">
        <f t="shared" si="10"/>
        <v>1.336462973356669E-3</v>
      </c>
      <c r="F61" s="52">
        <f t="shared" si="11"/>
        <v>-0.28024743132728014</v>
      </c>
      <c r="H61" s="19">
        <f>H62-SUM(H39:H60)</f>
        <v>107.14500000000407</v>
      </c>
      <c r="I61" s="140">
        <f>I62-SUM(I39:I60)</f>
        <v>101.98099999999977</v>
      </c>
      <c r="J61" s="247">
        <f t="shared" si="12"/>
        <v>3.0924228784744937E-3</v>
      </c>
      <c r="K61" s="215">
        <f t="shared" si="13"/>
        <v>2.8805237519281507E-3</v>
      </c>
      <c r="L61" s="52">
        <f t="shared" si="14"/>
        <v>-4.8196369405983583E-2</v>
      </c>
      <c r="N61" s="40">
        <f t="shared" si="8"/>
        <v>3.7444957014050568</v>
      </c>
      <c r="O61" s="143">
        <f t="shared" si="8"/>
        <v>4.9517358582177229</v>
      </c>
      <c r="P61" s="52">
        <f t="shared" si="15"/>
        <v>0.32240393716026172</v>
      </c>
    </row>
    <row r="62" spans="1:16" s="1" customFormat="1" ht="26.25" customHeight="1" thickBot="1" x14ac:dyDescent="0.3">
      <c r="A62" s="12" t="s">
        <v>18</v>
      </c>
      <c r="B62" s="17">
        <v>129413.44000000002</v>
      </c>
      <c r="C62" s="145">
        <v>154100.79</v>
      </c>
      <c r="D62" s="253">
        <f>SUM(D39:D61)</f>
        <v>1</v>
      </c>
      <c r="E62" s="254">
        <f>SUM(E39:E61)</f>
        <v>1.0000000000000002</v>
      </c>
      <c r="F62" s="57">
        <f t="shared" si="11"/>
        <v>0.19076341684449458</v>
      </c>
      <c r="H62" s="17">
        <v>34647.589999999997</v>
      </c>
      <c r="I62" s="145">
        <v>35403.630999999994</v>
      </c>
      <c r="J62" s="253">
        <f t="shared" si="12"/>
        <v>1</v>
      </c>
      <c r="K62" s="254">
        <f t="shared" si="13"/>
        <v>1</v>
      </c>
      <c r="L62" s="57">
        <f t="shared" si="14"/>
        <v>2.1820882780014355E-2</v>
      </c>
      <c r="N62" s="37">
        <f t="shared" si="8"/>
        <v>2.6772791141321943</v>
      </c>
      <c r="O62" s="150">
        <f t="shared" si="8"/>
        <v>2.2974334524826245</v>
      </c>
      <c r="P62" s="57">
        <f t="shared" si="15"/>
        <v>-0.14187749780907394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B37</f>
        <v>maio</v>
      </c>
      <c r="C66" s="352"/>
      <c r="D66" s="358" t="str">
        <f>B66</f>
        <v>maio</v>
      </c>
      <c r="E66" s="352"/>
      <c r="F66" s="131" t="str">
        <f>F5</f>
        <v>2024 /2023</v>
      </c>
      <c r="H66" s="347" t="str">
        <f>B66</f>
        <v>maio</v>
      </c>
      <c r="I66" s="352"/>
      <c r="J66" s="358" t="str">
        <f>B66</f>
        <v>maio</v>
      </c>
      <c r="K66" s="348"/>
      <c r="L66" s="131" t="str">
        <f>F66</f>
        <v>2024 /2023</v>
      </c>
      <c r="N66" s="347" t="str">
        <f>B66</f>
        <v>maio</v>
      </c>
      <c r="O66" s="348"/>
      <c r="P66" s="131" t="str">
        <f>L66</f>
        <v>2024 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164</v>
      </c>
      <c r="B68" s="39">
        <v>26538.900000000005</v>
      </c>
      <c r="C68" s="147">
        <v>21174.1</v>
      </c>
      <c r="D68" s="247">
        <f>B68/$B$96</f>
        <v>0.17362080390549167</v>
      </c>
      <c r="E68" s="246">
        <f>C68/$C$96</f>
        <v>0.13336983234494793</v>
      </c>
      <c r="F68" s="52">
        <f>(C68-B68)/B68</f>
        <v>-0.20214854421245815</v>
      </c>
      <c r="H68" s="19">
        <v>10504.068000000001</v>
      </c>
      <c r="I68" s="147">
        <v>9698.280999999999</v>
      </c>
      <c r="J68" s="245">
        <f>H68/$H$96</f>
        <v>0.22733903438976263</v>
      </c>
      <c r="K68" s="246">
        <f>I68/$I$96</f>
        <v>0.21757637751660747</v>
      </c>
      <c r="L68" s="52">
        <f t="shared" ref="L68:L70" si="34">(I68-H68)/H68</f>
        <v>-7.6711898666307371E-2</v>
      </c>
      <c r="N68" s="40">
        <f t="shared" ref="N68:O83" si="35">(H68/B68)*10</f>
        <v>3.9579892158303469</v>
      </c>
      <c r="O68" s="143">
        <f t="shared" si="35"/>
        <v>4.5802565398293202</v>
      </c>
      <c r="P68" s="52">
        <f t="shared" ref="P68:P69" si="36">(O68-N68)/N68</f>
        <v>0.15721804433174227</v>
      </c>
    </row>
    <row r="69" spans="1:16" ht="20.100000000000001" customHeight="1" x14ac:dyDescent="0.25">
      <c r="A69" s="38" t="s">
        <v>166</v>
      </c>
      <c r="B69" s="19">
        <v>21852.5</v>
      </c>
      <c r="C69" s="140">
        <v>25385.039999999997</v>
      </c>
      <c r="D69" s="247">
        <f t="shared" ref="D69:D95" si="37">B69/$B$96</f>
        <v>0.14296178882111754</v>
      </c>
      <c r="E69" s="215">
        <f t="shared" ref="E69:E95" si="38">C69/$C$96</f>
        <v>0.15989338526170163</v>
      </c>
      <c r="F69" s="52">
        <f>(C69-B69)/B69</f>
        <v>0.16165381535293433</v>
      </c>
      <c r="H69" s="19">
        <v>6655.5890000000009</v>
      </c>
      <c r="I69" s="140">
        <v>7410.7479999999987</v>
      </c>
      <c r="J69" s="214">
        <f t="shared" ref="J69:J95" si="39">H69/$H$96</f>
        <v>0.144046590002571</v>
      </c>
      <c r="K69" s="215">
        <f t="shared" ref="K69:K95" si="40">I69/$I$96</f>
        <v>0.16625664945452123</v>
      </c>
      <c r="L69" s="52">
        <f t="shared" si="34"/>
        <v>0.11346238477165548</v>
      </c>
      <c r="N69" s="40">
        <f t="shared" si="35"/>
        <v>3.0456876787552916</v>
      </c>
      <c r="O69" s="143">
        <f t="shared" si="35"/>
        <v>2.9193367432156894</v>
      </c>
      <c r="P69" s="52">
        <f t="shared" si="36"/>
        <v>-4.1485191151063514E-2</v>
      </c>
    </row>
    <row r="70" spans="1:16" ht="20.100000000000001" customHeight="1" x14ac:dyDescent="0.25">
      <c r="A70" s="38" t="s">
        <v>167</v>
      </c>
      <c r="B70" s="19">
        <v>20028.199999999997</v>
      </c>
      <c r="C70" s="140">
        <v>16983.260000000002</v>
      </c>
      <c r="D70" s="247">
        <f t="shared" si="37"/>
        <v>0.13102698999506263</v>
      </c>
      <c r="E70" s="215">
        <f t="shared" si="38"/>
        <v>0.10697288380005103</v>
      </c>
      <c r="F70" s="52">
        <f>(C70-B70)/B70</f>
        <v>-0.15203263398607941</v>
      </c>
      <c r="H70" s="19">
        <v>7343.1399999999994</v>
      </c>
      <c r="I70" s="140">
        <v>5693.532000000002</v>
      </c>
      <c r="J70" s="214">
        <f t="shared" si="39"/>
        <v>0.15892722295674794</v>
      </c>
      <c r="K70" s="215">
        <f t="shared" si="40"/>
        <v>0.12773171532510613</v>
      </c>
      <c r="L70" s="52">
        <f t="shared" si="34"/>
        <v>-0.22464613230852165</v>
      </c>
      <c r="N70" s="40">
        <f t="shared" ref="N70" si="41">(H70/B70)*10</f>
        <v>3.6664003754705865</v>
      </c>
      <c r="O70" s="143">
        <f t="shared" ref="O70" si="42">(I70/C70)*10</f>
        <v>3.3524376356482803</v>
      </c>
      <c r="P70" s="52">
        <f t="shared" ref="P70" si="43">(O70-N70)/N70</f>
        <v>-8.5632420813291213E-2</v>
      </c>
    </row>
    <row r="71" spans="1:16" ht="20.100000000000001" customHeight="1" x14ac:dyDescent="0.25">
      <c r="A71" s="38" t="s">
        <v>169</v>
      </c>
      <c r="B71" s="19">
        <v>11868.94</v>
      </c>
      <c r="C71" s="140">
        <v>10831.22</v>
      </c>
      <c r="D71" s="247">
        <f t="shared" si="37"/>
        <v>7.7648090324242761E-2</v>
      </c>
      <c r="E71" s="215">
        <f t="shared" si="38"/>
        <v>6.8222875847910744E-2</v>
      </c>
      <c r="F71" s="52">
        <f t="shared" ref="F71:F96" si="44">(C71-B71)/B71</f>
        <v>-8.7431565076578122E-2</v>
      </c>
      <c r="H71" s="19">
        <v>4496.2820000000011</v>
      </c>
      <c r="I71" s="140">
        <v>4285.4319999999989</v>
      </c>
      <c r="J71" s="214">
        <f t="shared" si="39"/>
        <v>9.731281330471879E-2</v>
      </c>
      <c r="K71" s="215">
        <f t="shared" si="40"/>
        <v>9.6141653418141834E-2</v>
      </c>
      <c r="L71" s="52">
        <f t="shared" ref="L71:L96" si="45">(I71-H71)/H71</f>
        <v>-4.6894300668864214E-2</v>
      </c>
      <c r="N71" s="40">
        <f t="shared" ref="N71" si="46">(H71/B71)*10</f>
        <v>3.7882759538762523</v>
      </c>
      <c r="O71" s="143">
        <f t="shared" si="35"/>
        <v>3.956555217233146</v>
      </c>
      <c r="P71" s="52">
        <f t="shared" ref="P71:P96" si="47">(O71-N71)/N71</f>
        <v>4.4421067896256723E-2</v>
      </c>
    </row>
    <row r="72" spans="1:16" ht="20.100000000000001" customHeight="1" x14ac:dyDescent="0.25">
      <c r="A72" s="38" t="s">
        <v>173</v>
      </c>
      <c r="B72" s="19">
        <v>20070.009999999991</v>
      </c>
      <c r="C72" s="140">
        <v>28538.340000000007</v>
      </c>
      <c r="D72" s="247">
        <f t="shared" si="37"/>
        <v>0.13130051624563394</v>
      </c>
      <c r="E72" s="215">
        <f t="shared" si="38"/>
        <v>0.17975515470329895</v>
      </c>
      <c r="F72" s="52">
        <f t="shared" si="44"/>
        <v>0.42193950077752929</v>
      </c>
      <c r="H72" s="19">
        <v>2811.2910000000002</v>
      </c>
      <c r="I72" s="140">
        <v>3145.8170000000009</v>
      </c>
      <c r="J72" s="214">
        <f t="shared" si="39"/>
        <v>6.0844634795645856E-2</v>
      </c>
      <c r="K72" s="215">
        <f t="shared" si="40"/>
        <v>7.0574926339024596E-2</v>
      </c>
      <c r="L72" s="52">
        <f t="shared" si="45"/>
        <v>0.11899372921551014</v>
      </c>
      <c r="N72" s="40">
        <f t="shared" si="35"/>
        <v>1.400742201922172</v>
      </c>
      <c r="O72" s="143">
        <f t="shared" si="35"/>
        <v>1.102312538150432</v>
      </c>
      <c r="P72" s="52">
        <f t="shared" si="47"/>
        <v>-0.21305109774105416</v>
      </c>
    </row>
    <row r="73" spans="1:16" ht="20.100000000000001" customHeight="1" x14ac:dyDescent="0.25">
      <c r="A73" s="38" t="s">
        <v>175</v>
      </c>
      <c r="B73" s="19">
        <v>7956.8699999999981</v>
      </c>
      <c r="C73" s="140">
        <v>8815.0500000000011</v>
      </c>
      <c r="D73" s="247">
        <f t="shared" si="37"/>
        <v>5.2054838971151367E-2</v>
      </c>
      <c r="E73" s="215">
        <f t="shared" si="38"/>
        <v>5.5523575529176368E-2</v>
      </c>
      <c r="F73" s="52">
        <f t="shared" si="44"/>
        <v>0.10785396770338125</v>
      </c>
      <c r="H73" s="19">
        <v>2751.9479999999994</v>
      </c>
      <c r="I73" s="140">
        <v>2619.3990000000008</v>
      </c>
      <c r="J73" s="214">
        <f t="shared" si="39"/>
        <v>5.9560277124142601E-2</v>
      </c>
      <c r="K73" s="215">
        <f t="shared" si="40"/>
        <v>5.8764985845494097E-2</v>
      </c>
      <c r="L73" s="52">
        <f t="shared" si="45"/>
        <v>-4.8165517662397198E-2</v>
      </c>
      <c r="N73" s="40">
        <f t="shared" si="35"/>
        <v>3.4585810752217894</v>
      </c>
      <c r="O73" s="143">
        <f t="shared" si="35"/>
        <v>2.9715078190140733</v>
      </c>
      <c r="P73" s="52">
        <f t="shared" si="47"/>
        <v>-0.14083037107247265</v>
      </c>
    </row>
    <row r="74" spans="1:16" ht="20.100000000000001" customHeight="1" x14ac:dyDescent="0.25">
      <c r="A74" s="38" t="s">
        <v>174</v>
      </c>
      <c r="B74" s="19">
        <v>7990.5800000000008</v>
      </c>
      <c r="C74" s="140">
        <v>12191.06</v>
      </c>
      <c r="D74" s="247">
        <f t="shared" si="37"/>
        <v>5.2275374008385563E-2</v>
      </c>
      <c r="E74" s="215">
        <f t="shared" si="38"/>
        <v>7.6788134008397083E-2</v>
      </c>
      <c r="F74" s="52">
        <f t="shared" si="44"/>
        <v>0.52567898700720073</v>
      </c>
      <c r="H74" s="19">
        <v>1699.2280000000001</v>
      </c>
      <c r="I74" s="140">
        <v>2567.1880000000001</v>
      </c>
      <c r="J74" s="214">
        <f t="shared" si="39"/>
        <v>3.6776309209731656E-2</v>
      </c>
      <c r="K74" s="215">
        <f t="shared" si="40"/>
        <v>5.7593656591730491E-2</v>
      </c>
      <c r="L74" s="52">
        <f t="shared" si="45"/>
        <v>0.51079666766319765</v>
      </c>
      <c r="N74" s="40">
        <f t="shared" si="35"/>
        <v>2.1265389996721136</v>
      </c>
      <c r="O74" s="143">
        <f t="shared" si="35"/>
        <v>2.1057955583845871</v>
      </c>
      <c r="P74" s="52">
        <f t="shared" si="47"/>
        <v>-9.7545548380372337E-3</v>
      </c>
    </row>
    <row r="75" spans="1:16" ht="20.100000000000001" customHeight="1" x14ac:dyDescent="0.25">
      <c r="A75" s="38" t="s">
        <v>182</v>
      </c>
      <c r="B75" s="19">
        <v>424.71999999999991</v>
      </c>
      <c r="C75" s="140">
        <v>406.69999999999993</v>
      </c>
      <c r="D75" s="247">
        <f t="shared" si="37"/>
        <v>2.7785713738979535E-3</v>
      </c>
      <c r="E75" s="215">
        <f t="shared" si="38"/>
        <v>2.5616914444859668E-3</v>
      </c>
      <c r="F75" s="52">
        <f t="shared" si="44"/>
        <v>-4.242795253343376E-2</v>
      </c>
      <c r="H75" s="19">
        <v>1054.633</v>
      </c>
      <c r="I75" s="140">
        <v>1053.3869999999999</v>
      </c>
      <c r="J75" s="214">
        <f t="shared" si="39"/>
        <v>2.282537088065105E-2</v>
      </c>
      <c r="K75" s="215">
        <f t="shared" si="40"/>
        <v>2.3632242413174728E-2</v>
      </c>
      <c r="L75" s="52">
        <f t="shared" si="45"/>
        <v>-1.1814536431157517E-3</v>
      </c>
      <c r="N75" s="40">
        <f t="shared" si="35"/>
        <v>24.831253531738561</v>
      </c>
      <c r="O75" s="143">
        <f t="shared" si="35"/>
        <v>25.900835997049427</v>
      </c>
      <c r="P75" s="52">
        <f t="shared" si="47"/>
        <v>4.3074042312997114E-2</v>
      </c>
    </row>
    <row r="76" spans="1:16" ht="20.100000000000001" customHeight="1" x14ac:dyDescent="0.25">
      <c r="A76" s="38" t="s">
        <v>181</v>
      </c>
      <c r="B76" s="19">
        <v>3570.46</v>
      </c>
      <c r="C76" s="140">
        <v>2799.7399999999993</v>
      </c>
      <c r="D76" s="247">
        <f t="shared" si="37"/>
        <v>2.3358395996533454E-2</v>
      </c>
      <c r="E76" s="215">
        <f t="shared" si="38"/>
        <v>1.7634792241910845E-2</v>
      </c>
      <c r="F76" s="52">
        <f t="shared" si="44"/>
        <v>-0.21586014127031269</v>
      </c>
      <c r="H76" s="19">
        <v>1084.874</v>
      </c>
      <c r="I76" s="140">
        <v>923.46100000000001</v>
      </c>
      <c r="J76" s="214">
        <f t="shared" si="39"/>
        <v>2.3479875377288049E-2</v>
      </c>
      <c r="K76" s="215">
        <f t="shared" si="40"/>
        <v>2.0717413648652157E-2</v>
      </c>
      <c r="L76" s="52">
        <f t="shared" si="45"/>
        <v>-0.14878502019589374</v>
      </c>
      <c r="N76" s="40">
        <f t="shared" si="35"/>
        <v>3.0384712333984973</v>
      </c>
      <c r="O76" s="143">
        <f t="shared" si="35"/>
        <v>3.2983812782615534</v>
      </c>
      <c r="P76" s="52">
        <f t="shared" si="47"/>
        <v>8.5539741830087834E-2</v>
      </c>
    </row>
    <row r="77" spans="1:16" ht="20.100000000000001" customHeight="1" x14ac:dyDescent="0.25">
      <c r="A77" s="38" t="s">
        <v>184</v>
      </c>
      <c r="B77" s="19">
        <v>2253.8000000000002</v>
      </c>
      <c r="C77" s="140">
        <v>2088.34</v>
      </c>
      <c r="D77" s="247">
        <f t="shared" si="37"/>
        <v>1.4744641557946905E-2</v>
      </c>
      <c r="E77" s="215">
        <f t="shared" si="38"/>
        <v>1.3153879299675007E-2</v>
      </c>
      <c r="F77" s="52">
        <f t="shared" si="44"/>
        <v>-7.3413790043482127E-2</v>
      </c>
      <c r="H77" s="19">
        <v>1203.6519999999996</v>
      </c>
      <c r="I77" s="140">
        <v>739.73800000000006</v>
      </c>
      <c r="J77" s="214">
        <f t="shared" si="39"/>
        <v>2.6050581871833508E-2</v>
      </c>
      <c r="K77" s="215">
        <f t="shared" si="40"/>
        <v>1.6595674465544996E-2</v>
      </c>
      <c r="L77" s="52">
        <f t="shared" si="45"/>
        <v>-0.38542203228175559</v>
      </c>
      <c r="N77" s="40">
        <f t="shared" si="35"/>
        <v>5.3405448575738736</v>
      </c>
      <c r="O77" s="143">
        <f t="shared" si="35"/>
        <v>3.5422297135523912</v>
      </c>
      <c r="P77" s="52">
        <f t="shared" si="47"/>
        <v>-0.33672877805176399</v>
      </c>
    </row>
    <row r="78" spans="1:16" ht="20.100000000000001" customHeight="1" x14ac:dyDescent="0.25">
      <c r="A78" s="38" t="s">
        <v>188</v>
      </c>
      <c r="B78" s="19">
        <v>2117.9899999999998</v>
      </c>
      <c r="C78" s="140">
        <v>3263.4700000000003</v>
      </c>
      <c r="D78" s="247">
        <f t="shared" si="37"/>
        <v>1.3856155547659933E-2</v>
      </c>
      <c r="E78" s="215">
        <f t="shared" si="38"/>
        <v>2.0555699971321909E-2</v>
      </c>
      <c r="F78" s="52">
        <f t="shared" si="44"/>
        <v>0.54083352612618596</v>
      </c>
      <c r="H78" s="19">
        <v>483.82600000000002</v>
      </c>
      <c r="I78" s="140">
        <v>676.32799999999997</v>
      </c>
      <c r="J78" s="214">
        <f t="shared" si="39"/>
        <v>1.0471422657646666E-2</v>
      </c>
      <c r="K78" s="215">
        <f t="shared" si="40"/>
        <v>1.5173100908609691E-2</v>
      </c>
      <c r="L78" s="52">
        <f t="shared" si="45"/>
        <v>0.39787444246485293</v>
      </c>
      <c r="N78" s="40">
        <f t="shared" si="35"/>
        <v>2.2843639488382856</v>
      </c>
      <c r="O78" s="143">
        <f t="shared" si="35"/>
        <v>2.0724198475855453</v>
      </c>
      <c r="P78" s="52">
        <f t="shared" si="47"/>
        <v>-9.278035637032557E-2</v>
      </c>
    </row>
    <row r="79" spans="1:16" ht="20.100000000000001" customHeight="1" x14ac:dyDescent="0.25">
      <c r="A79" s="38" t="s">
        <v>206</v>
      </c>
      <c r="B79" s="19">
        <v>118.13</v>
      </c>
      <c r="C79" s="140">
        <v>2104.1</v>
      </c>
      <c r="D79" s="247">
        <f t="shared" si="37"/>
        <v>7.728212384596094E-4</v>
      </c>
      <c r="E79" s="215">
        <f t="shared" si="38"/>
        <v>1.32531472051707E-2</v>
      </c>
      <c r="F79" s="52">
        <f t="shared" si="44"/>
        <v>16.811732836705325</v>
      </c>
      <c r="H79" s="19">
        <v>42.508000000000003</v>
      </c>
      <c r="I79" s="140">
        <v>589.84400000000005</v>
      </c>
      <c r="J79" s="214">
        <f t="shared" si="39"/>
        <v>9.1999858281953525E-4</v>
      </c>
      <c r="K79" s="215">
        <f t="shared" si="40"/>
        <v>1.3232873002948238E-2</v>
      </c>
      <c r="L79" s="52">
        <f t="shared" si="45"/>
        <v>12.87607038675073</v>
      </c>
      <c r="N79" s="40">
        <f t="shared" si="35"/>
        <v>3.59840853297215</v>
      </c>
      <c r="O79" s="143">
        <f t="shared" si="35"/>
        <v>2.8033078275747352</v>
      </c>
      <c r="P79" s="52">
        <f t="shared" si="47"/>
        <v>-0.22095898731673239</v>
      </c>
    </row>
    <row r="80" spans="1:16" ht="20.100000000000001" customHeight="1" x14ac:dyDescent="0.25">
      <c r="A80" s="38" t="s">
        <v>187</v>
      </c>
      <c r="B80" s="19">
        <v>7831.96</v>
      </c>
      <c r="C80" s="140">
        <v>5175.1099999999997</v>
      </c>
      <c r="D80" s="247">
        <f t="shared" si="37"/>
        <v>5.1237662124491004E-2</v>
      </c>
      <c r="E80" s="215">
        <f t="shared" si="38"/>
        <v>3.2596594569151149E-2</v>
      </c>
      <c r="F80" s="52">
        <f t="shared" si="44"/>
        <v>-0.33923181425849985</v>
      </c>
      <c r="H80" s="19">
        <v>707.32700000000011</v>
      </c>
      <c r="I80" s="140">
        <v>460.86899999999991</v>
      </c>
      <c r="J80" s="214">
        <f t="shared" si="39"/>
        <v>1.5308643963253822E-2</v>
      </c>
      <c r="K80" s="215">
        <f t="shared" si="40"/>
        <v>1.0339379476600168E-2</v>
      </c>
      <c r="L80" s="52">
        <f t="shared" si="45"/>
        <v>-0.34843573057440214</v>
      </c>
      <c r="N80" s="40">
        <f t="shared" si="35"/>
        <v>0.90312897410099158</v>
      </c>
      <c r="O80" s="143">
        <f t="shared" si="35"/>
        <v>0.89054918639410552</v>
      </c>
      <c r="P80" s="52">
        <f t="shared" si="47"/>
        <v>-1.3929115406145009E-2</v>
      </c>
    </row>
    <row r="81" spans="1:16" ht="20.100000000000001" customHeight="1" x14ac:dyDescent="0.25">
      <c r="A81" s="38" t="s">
        <v>185</v>
      </c>
      <c r="B81" s="19">
        <v>2395.69</v>
      </c>
      <c r="C81" s="140">
        <v>900.93000000000006</v>
      </c>
      <c r="D81" s="247">
        <f t="shared" si="37"/>
        <v>1.5672903688862285E-2</v>
      </c>
      <c r="E81" s="215">
        <f t="shared" si="38"/>
        <v>5.6747102854210543E-3</v>
      </c>
      <c r="F81" s="52">
        <f t="shared" si="44"/>
        <v>-0.62393715380537551</v>
      </c>
      <c r="H81" s="19">
        <v>996.15099999999984</v>
      </c>
      <c r="I81" s="140">
        <v>328.26600000000002</v>
      </c>
      <c r="J81" s="214">
        <f t="shared" si="39"/>
        <v>2.1559647790398574E-2</v>
      </c>
      <c r="K81" s="215">
        <f t="shared" si="40"/>
        <v>7.3644934748608214E-3</v>
      </c>
      <c r="L81" s="52">
        <f>(I81-H81)/H81</f>
        <v>-0.67046562217976979</v>
      </c>
      <c r="N81" s="40">
        <f t="shared" si="35"/>
        <v>4.1580964148115989</v>
      </c>
      <c r="O81" s="143">
        <f t="shared" si="35"/>
        <v>3.6436349105923878</v>
      </c>
      <c r="P81" s="52">
        <f>(O81-N81)/N81</f>
        <v>-0.12372524657837235</v>
      </c>
    </row>
    <row r="82" spans="1:16" ht="20.100000000000001" customHeight="1" x14ac:dyDescent="0.25">
      <c r="A82" s="38" t="s">
        <v>202</v>
      </c>
      <c r="B82" s="19">
        <v>1372.45</v>
      </c>
      <c r="C82" s="140">
        <v>1203.03</v>
      </c>
      <c r="D82" s="247">
        <f t="shared" si="37"/>
        <v>8.9787395981028601E-3</v>
      </c>
      <c r="E82" s="215">
        <f t="shared" si="38"/>
        <v>7.5775550982541268E-3</v>
      </c>
      <c r="F82" s="52">
        <f>(C82-B82)/B82</f>
        <v>-0.12344347699369745</v>
      </c>
      <c r="H82" s="19">
        <v>417.73500000000001</v>
      </c>
      <c r="I82" s="140">
        <v>312.58800000000002</v>
      </c>
      <c r="J82" s="214">
        <f t="shared" si="39"/>
        <v>9.0410183493487943E-3</v>
      </c>
      <c r="K82" s="215">
        <f t="shared" si="40"/>
        <v>7.0127649111385104E-3</v>
      </c>
      <c r="L82" s="52">
        <f>(I82-H82)/H82</f>
        <v>-0.25170742216955722</v>
      </c>
      <c r="N82" s="40">
        <f t="shared" si="35"/>
        <v>3.0437174396152864</v>
      </c>
      <c r="O82" s="143">
        <f t="shared" si="35"/>
        <v>2.5983391935363209</v>
      </c>
      <c r="P82" s="52">
        <f>(O82-N82)/N82</f>
        <v>-0.14632706711936425</v>
      </c>
    </row>
    <row r="83" spans="1:16" ht="20.100000000000001" customHeight="1" x14ac:dyDescent="0.25">
      <c r="A83" s="38" t="s">
        <v>209</v>
      </c>
      <c r="B83" s="19">
        <v>357.31</v>
      </c>
      <c r="C83" s="140">
        <v>1348.4400000000003</v>
      </c>
      <c r="D83" s="247">
        <f t="shared" si="37"/>
        <v>2.3375667206806316E-3</v>
      </c>
      <c r="E83" s="215">
        <f t="shared" si="38"/>
        <v>8.4934526958511392E-3</v>
      </c>
      <c r="F83" s="52">
        <f>(C83-B83)/B83</f>
        <v>2.7738658307911908</v>
      </c>
      <c r="H83" s="19">
        <v>71.653999999999996</v>
      </c>
      <c r="I83" s="140">
        <v>305.06499999999994</v>
      </c>
      <c r="J83" s="214">
        <f t="shared" si="39"/>
        <v>1.5508040475522484E-3</v>
      </c>
      <c r="K83" s="215">
        <f t="shared" si="40"/>
        <v>6.8439899408053711E-3</v>
      </c>
      <c r="L83" s="52">
        <f>(I83-H83)/H83</f>
        <v>3.2574734139057129</v>
      </c>
      <c r="N83" s="40">
        <f t="shared" si="35"/>
        <v>2.0053734852089224</v>
      </c>
      <c r="O83" s="143">
        <f t="shared" si="35"/>
        <v>2.2623550176500244</v>
      </c>
      <c r="P83" s="52">
        <f>(O83-N83)/N83</f>
        <v>0.12814646964095536</v>
      </c>
    </row>
    <row r="84" spans="1:16" ht="20.100000000000001" customHeight="1" x14ac:dyDescent="0.25">
      <c r="A84" s="38" t="s">
        <v>203</v>
      </c>
      <c r="B84" s="19">
        <v>914.45999999999992</v>
      </c>
      <c r="C84" s="140">
        <v>625.9799999999999</v>
      </c>
      <c r="D84" s="247">
        <f t="shared" si="37"/>
        <v>5.9825117220162058E-3</v>
      </c>
      <c r="E84" s="215">
        <f t="shared" si="38"/>
        <v>3.9428758554692052E-3</v>
      </c>
      <c r="F84" s="52">
        <f>(C84-B84)/B84</f>
        <v>-0.31546486451020278</v>
      </c>
      <c r="H84" s="19">
        <v>306.13100000000003</v>
      </c>
      <c r="I84" s="140">
        <v>267.97300000000001</v>
      </c>
      <c r="J84" s="214">
        <f t="shared" si="39"/>
        <v>6.6255783889415439E-3</v>
      </c>
      <c r="K84" s="215">
        <f t="shared" si="40"/>
        <v>6.0118483484091524E-3</v>
      </c>
      <c r="L84" s="52">
        <f>(I84-H84)/H84</f>
        <v>-0.12464598488882214</v>
      </c>
      <c r="N84" s="40">
        <f t="shared" ref="N84:N85" si="48">(H84/B84)*10</f>
        <v>3.3476696629704965</v>
      </c>
      <c r="O84" s="143">
        <f t="shared" ref="O84:O85" si="49">(I84/C84)*10</f>
        <v>4.2808556183903645</v>
      </c>
      <c r="P84" s="52">
        <f t="shared" ref="P84:P85" si="50">(O84-N84)/N84</f>
        <v>0.27875688146357358</v>
      </c>
    </row>
    <row r="85" spans="1:16" ht="20.100000000000001" customHeight="1" x14ac:dyDescent="0.25">
      <c r="A85" s="38" t="s">
        <v>201</v>
      </c>
      <c r="B85" s="19">
        <v>1686.7900000000006</v>
      </c>
      <c r="C85" s="140">
        <v>1839.8799999999997</v>
      </c>
      <c r="D85" s="247">
        <f t="shared" si="37"/>
        <v>1.1035191203092229E-2</v>
      </c>
      <c r="E85" s="215">
        <f t="shared" si="38"/>
        <v>1.1588898094125499E-2</v>
      </c>
      <c r="F85" s="52">
        <f t="shared" si="44"/>
        <v>9.0758185666264882E-2</v>
      </c>
      <c r="H85" s="19">
        <v>188.36699999999996</v>
      </c>
      <c r="I85" s="140">
        <v>233.13000000000002</v>
      </c>
      <c r="J85" s="214">
        <f t="shared" si="39"/>
        <v>4.0768178472279891E-3</v>
      </c>
      <c r="K85" s="215">
        <f t="shared" si="40"/>
        <v>5.2301620143246734E-3</v>
      </c>
      <c r="L85" s="52">
        <f t="shared" si="45"/>
        <v>0.23763716574559277</v>
      </c>
      <c r="N85" s="40">
        <f t="shared" si="48"/>
        <v>1.1167187379578956</v>
      </c>
      <c r="O85" s="143">
        <f t="shared" si="49"/>
        <v>1.2670935060982242</v>
      </c>
      <c r="P85" s="52">
        <f t="shared" si="50"/>
        <v>0.13465769224515187</v>
      </c>
    </row>
    <row r="86" spans="1:16" ht="20.100000000000001" customHeight="1" x14ac:dyDescent="0.25">
      <c r="A86" s="38" t="s">
        <v>199</v>
      </c>
      <c r="B86" s="19">
        <v>1053.3600000000004</v>
      </c>
      <c r="C86" s="140">
        <v>900.10999999999979</v>
      </c>
      <c r="D86" s="247">
        <f t="shared" si="37"/>
        <v>6.8912128988725509E-3</v>
      </c>
      <c r="E86" s="215">
        <f t="shared" si="38"/>
        <v>5.6695453309472919E-3</v>
      </c>
      <c r="F86" s="52">
        <f t="shared" si="44"/>
        <v>-0.14548682311840255</v>
      </c>
      <c r="H86" s="19">
        <v>318.78900000000004</v>
      </c>
      <c r="I86" s="140">
        <v>221.95599999999999</v>
      </c>
      <c r="J86" s="214">
        <f t="shared" si="39"/>
        <v>6.8995348691647885E-3</v>
      </c>
      <c r="K86" s="215">
        <f t="shared" si="40"/>
        <v>4.9794785744067564E-3</v>
      </c>
      <c r="L86" s="52">
        <f t="shared" si="45"/>
        <v>-0.30375263889281012</v>
      </c>
      <c r="N86" s="40">
        <f t="shared" ref="N86:O96" si="51">(H86/B86)*10</f>
        <v>3.0264012303485983</v>
      </c>
      <c r="O86" s="143">
        <f t="shared" si="51"/>
        <v>2.4658763928853142</v>
      </c>
      <c r="P86" s="52">
        <f t="shared" si="47"/>
        <v>-0.18521167380001349</v>
      </c>
    </row>
    <row r="87" spans="1:16" ht="20.100000000000001" customHeight="1" x14ac:dyDescent="0.25">
      <c r="A87" s="38" t="s">
        <v>205</v>
      </c>
      <c r="B87" s="19">
        <v>3748.12</v>
      </c>
      <c r="C87" s="140">
        <v>3770.4599999999991</v>
      </c>
      <c r="D87" s="247">
        <f t="shared" si="37"/>
        <v>2.4520669942395931E-2</v>
      </c>
      <c r="E87" s="215">
        <f t="shared" si="38"/>
        <v>2.374909054284868E-2</v>
      </c>
      <c r="F87" s="52">
        <f t="shared" si="44"/>
        <v>5.9603214411489587E-3</v>
      </c>
      <c r="H87" s="19">
        <v>146.95199999999994</v>
      </c>
      <c r="I87" s="140">
        <v>220.74299999999999</v>
      </c>
      <c r="J87" s="214">
        <f t="shared" si="39"/>
        <v>3.1804750104097177E-3</v>
      </c>
      <c r="K87" s="215">
        <f t="shared" si="40"/>
        <v>4.9522654893324383E-3</v>
      </c>
      <c r="L87" s="52">
        <f t="shared" si="45"/>
        <v>0.50214355707986336</v>
      </c>
      <c r="N87" s="40">
        <f t="shared" ref="N87:N91" si="52">(H87/B87)*10</f>
        <v>0.39206855703659421</v>
      </c>
      <c r="O87" s="143">
        <f t="shared" ref="O87:O91" si="53">(I87/C87)*10</f>
        <v>0.58545376426218565</v>
      </c>
      <c r="P87" s="52">
        <f t="shared" ref="P87:P91" si="54">(O87-N87)/N87</f>
        <v>0.49324334674341558</v>
      </c>
    </row>
    <row r="88" spans="1:16" ht="20.100000000000001" customHeight="1" x14ac:dyDescent="0.25">
      <c r="A88" s="38" t="s">
        <v>204</v>
      </c>
      <c r="B88" s="19">
        <v>404.03000000000003</v>
      </c>
      <c r="C88" s="140">
        <v>357.40999999999991</v>
      </c>
      <c r="D88" s="247">
        <f t="shared" si="37"/>
        <v>2.6432148055094895E-3</v>
      </c>
      <c r="E88" s="215">
        <f t="shared" si="38"/>
        <v>2.2512272908132023E-3</v>
      </c>
      <c r="F88" s="52">
        <f t="shared" si="44"/>
        <v>-0.11538747122738439</v>
      </c>
      <c r="H88" s="19">
        <v>135.57300000000001</v>
      </c>
      <c r="I88" s="140">
        <v>186.49299999999999</v>
      </c>
      <c r="J88" s="214">
        <f t="shared" si="39"/>
        <v>2.9341998651687411E-3</v>
      </c>
      <c r="K88" s="215">
        <f t="shared" si="40"/>
        <v>4.1838828316280666E-3</v>
      </c>
      <c r="L88" s="52">
        <f t="shared" ref="L88:L89" si="55">(I88-H88)/H88</f>
        <v>0.37559101000936751</v>
      </c>
      <c r="N88" s="40">
        <f t="shared" ref="N88:N89" si="56">(H88/B88)*10</f>
        <v>3.3555181545924806</v>
      </c>
      <c r="O88" s="143">
        <f t="shared" ref="O88:O89" si="57">(I88/C88)*10</f>
        <v>5.2179010100444874</v>
      </c>
      <c r="P88" s="52">
        <f t="shared" ref="P88:P89" si="58">(O88-N88)/N88</f>
        <v>0.55502094450095107</v>
      </c>
    </row>
    <row r="89" spans="1:16" ht="20.100000000000001" customHeight="1" x14ac:dyDescent="0.25">
      <c r="A89" s="38" t="s">
        <v>214</v>
      </c>
      <c r="B89" s="19">
        <v>87.75</v>
      </c>
      <c r="C89" s="140">
        <v>205.60999999999999</v>
      </c>
      <c r="D89" s="247">
        <f t="shared" si="37"/>
        <v>5.7407147781961168E-4</v>
      </c>
      <c r="E89" s="215">
        <f t="shared" si="38"/>
        <v>1.2950808406706656E-3</v>
      </c>
      <c r="F89" s="52">
        <f t="shared" si="44"/>
        <v>1.3431339031339029</v>
      </c>
      <c r="H89" s="19">
        <v>79.566999999999993</v>
      </c>
      <c r="I89" s="140">
        <v>166.77699999999999</v>
      </c>
      <c r="J89" s="214">
        <f t="shared" si="39"/>
        <v>1.7220647228569199E-3</v>
      </c>
      <c r="K89" s="215">
        <f t="shared" si="40"/>
        <v>3.7415636351521724E-3</v>
      </c>
      <c r="L89" s="52">
        <f t="shared" si="55"/>
        <v>1.0960574107356065</v>
      </c>
      <c r="N89" s="40">
        <f t="shared" si="56"/>
        <v>9.067464387464387</v>
      </c>
      <c r="O89" s="143">
        <f t="shared" si="57"/>
        <v>8.1113272700744119</v>
      </c>
      <c r="P89" s="52">
        <f t="shared" si="58"/>
        <v>-0.1054470220706704</v>
      </c>
    </row>
    <row r="90" spans="1:16" ht="20.100000000000001" customHeight="1" x14ac:dyDescent="0.25">
      <c r="A90" s="38" t="s">
        <v>207</v>
      </c>
      <c r="B90" s="19">
        <v>507.27</v>
      </c>
      <c r="C90" s="140">
        <v>409.58</v>
      </c>
      <c r="D90" s="247">
        <f t="shared" si="37"/>
        <v>3.3186238011801072E-3</v>
      </c>
      <c r="E90" s="215">
        <f t="shared" si="38"/>
        <v>2.5798317723938098E-3</v>
      </c>
      <c r="F90" s="52">
        <f t="shared" si="44"/>
        <v>-0.1925798884223392</v>
      </c>
      <c r="H90" s="19">
        <v>166.43900000000002</v>
      </c>
      <c r="I90" s="140">
        <v>151.44200000000001</v>
      </c>
      <c r="J90" s="214">
        <f t="shared" si="39"/>
        <v>3.6022312064999677E-3</v>
      </c>
      <c r="K90" s="215">
        <f t="shared" si="40"/>
        <v>3.3975301152719822E-3</v>
      </c>
      <c r="L90" s="52">
        <f t="shared" si="45"/>
        <v>-9.0105083544121348E-2</v>
      </c>
      <c r="N90" s="40">
        <f t="shared" si="52"/>
        <v>3.2810731957340278</v>
      </c>
      <c r="O90" s="143">
        <f t="shared" si="53"/>
        <v>3.6974949948727969</v>
      </c>
      <c r="P90" s="52">
        <f t="shared" si="54"/>
        <v>0.1269163393490248</v>
      </c>
    </row>
    <row r="91" spans="1:16" ht="20.100000000000001" customHeight="1" x14ac:dyDescent="0.25">
      <c r="A91" s="38" t="s">
        <v>210</v>
      </c>
      <c r="B91" s="19">
        <v>187.66</v>
      </c>
      <c r="C91" s="140">
        <v>78.7</v>
      </c>
      <c r="D91" s="247">
        <f t="shared" si="37"/>
        <v>1.2276951968960492E-3</v>
      </c>
      <c r="E91" s="215">
        <f t="shared" si="38"/>
        <v>4.9570965498167111E-4</v>
      </c>
      <c r="F91" s="52">
        <f t="shared" si="44"/>
        <v>-0.58062453373121603</v>
      </c>
      <c r="H91" s="19">
        <v>161.714</v>
      </c>
      <c r="I91" s="140">
        <v>122.89500000000001</v>
      </c>
      <c r="J91" s="214">
        <f t="shared" si="39"/>
        <v>3.49996826061161E-3</v>
      </c>
      <c r="K91" s="215">
        <f t="shared" si="40"/>
        <v>2.7570915830241959E-3</v>
      </c>
      <c r="L91" s="52">
        <f t="shared" si="45"/>
        <v>-0.24004724389972412</v>
      </c>
      <c r="N91" s="40">
        <f t="shared" si="52"/>
        <v>8.6173931578386451</v>
      </c>
      <c r="O91" s="143">
        <f t="shared" si="53"/>
        <v>15.615628970775095</v>
      </c>
      <c r="P91" s="52">
        <f t="shared" si="54"/>
        <v>0.81210589847239822</v>
      </c>
    </row>
    <row r="92" spans="1:16" ht="20.100000000000001" customHeight="1" x14ac:dyDescent="0.25">
      <c r="A92" s="38" t="s">
        <v>215</v>
      </c>
      <c r="B92" s="19">
        <v>101.52</v>
      </c>
      <c r="C92" s="140">
        <v>580.04999999999995</v>
      </c>
      <c r="D92" s="247">
        <f t="shared" si="37"/>
        <v>6.6415654049284303E-4</v>
      </c>
      <c r="E92" s="215">
        <f t="shared" si="38"/>
        <v>3.6535754176889239E-3</v>
      </c>
      <c r="F92" s="52">
        <f t="shared" si="44"/>
        <v>4.7136524822695032</v>
      </c>
      <c r="H92" s="19">
        <v>46.445</v>
      </c>
      <c r="I92" s="140">
        <v>120.02900000000001</v>
      </c>
      <c r="J92" s="214">
        <f t="shared" si="39"/>
        <v>1.0052068829174111E-3</v>
      </c>
      <c r="K92" s="215">
        <f t="shared" si="40"/>
        <v>2.6927942196087002E-3</v>
      </c>
      <c r="L92" s="52">
        <f t="shared" si="45"/>
        <v>1.5843255463451396</v>
      </c>
      <c r="N92" s="40">
        <f t="shared" ref="N92" si="59">(H92/B92)*10</f>
        <v>4.5749605988967694</v>
      </c>
      <c r="O92" s="143">
        <f t="shared" ref="O92" si="60">(I92/C92)*10</f>
        <v>2.069287130419792</v>
      </c>
      <c r="P92" s="52">
        <f t="shared" ref="P92" si="61">(O92-N92)/N92</f>
        <v>-0.54769290670638981</v>
      </c>
    </row>
    <row r="93" spans="1:16" ht="20.100000000000001" customHeight="1" x14ac:dyDescent="0.25">
      <c r="A93" s="38" t="s">
        <v>216</v>
      </c>
      <c r="B93" s="19">
        <v>335.62</v>
      </c>
      <c r="C93" s="140">
        <v>399.93</v>
      </c>
      <c r="D93" s="247">
        <f t="shared" si="37"/>
        <v>2.1956680271888098E-3</v>
      </c>
      <c r="E93" s="215">
        <f t="shared" si="38"/>
        <v>2.5190490764526014E-3</v>
      </c>
      <c r="F93" s="52">
        <f t="shared" si="44"/>
        <v>0.19161551754960968</v>
      </c>
      <c r="H93" s="19">
        <v>54.322000000000003</v>
      </c>
      <c r="I93" s="140">
        <v>119.313</v>
      </c>
      <c r="J93" s="214">
        <f t="shared" si="39"/>
        <v>1.1756884119676952E-3</v>
      </c>
      <c r="K93" s="215">
        <f t="shared" si="40"/>
        <v>2.676731096019902E-3</v>
      </c>
      <c r="L93" s="52">
        <f t="shared" si="45"/>
        <v>1.1964029306726556</v>
      </c>
      <c r="N93" s="40">
        <f t="shared" ref="N93:N94" si="62">(H93/B93)*10</f>
        <v>1.6185567010309279</v>
      </c>
      <c r="O93" s="143">
        <f t="shared" ref="O93:O94" si="63">(I93/C93)*10</f>
        <v>2.9833470857400046</v>
      </c>
      <c r="P93" s="52">
        <f t="shared" ref="P93:P94" si="64">(O93-N93)/N93</f>
        <v>0.84321444150815572</v>
      </c>
    </row>
    <row r="94" spans="1:16" ht="20.100000000000001" customHeight="1" x14ac:dyDescent="0.25">
      <c r="A94" s="38" t="s">
        <v>217</v>
      </c>
      <c r="B94" s="19">
        <v>4.5</v>
      </c>
      <c r="C94" s="140">
        <v>370.94</v>
      </c>
      <c r="D94" s="247">
        <f t="shared" si="37"/>
        <v>2.9439562965108291E-5</v>
      </c>
      <c r="E94" s="215">
        <f t="shared" si="38"/>
        <v>2.3364490396302552E-3</v>
      </c>
      <c r="F94" s="52">
        <f t="shared" si="44"/>
        <v>81.431111111111107</v>
      </c>
      <c r="H94" s="19">
        <v>1.32</v>
      </c>
      <c r="I94" s="140">
        <v>114.239</v>
      </c>
      <c r="J94" s="214">
        <f t="shared" si="39"/>
        <v>2.8568695994207832E-5</v>
      </c>
      <c r="K94" s="215">
        <f t="shared" si="40"/>
        <v>2.5628982900288951E-3</v>
      </c>
      <c r="L94" s="52">
        <f t="shared" si="45"/>
        <v>85.544696969696972</v>
      </c>
      <c r="N94" s="40">
        <f t="shared" si="62"/>
        <v>2.9333333333333336</v>
      </c>
      <c r="O94" s="143">
        <f t="shared" si="63"/>
        <v>3.079716396182671</v>
      </c>
      <c r="P94" s="52">
        <f t="shared" si="64"/>
        <v>4.990331688045594E-2</v>
      </c>
    </row>
    <row r="95" spans="1:16" ht="20.100000000000001" customHeight="1" thickBot="1" x14ac:dyDescent="0.3">
      <c r="A95" s="8" t="s">
        <v>17</v>
      </c>
      <c r="B95" s="19">
        <f>B96-SUM(B68:B94)</f>
        <v>7075.9400000000314</v>
      </c>
      <c r="C95" s="140">
        <f>C96-SUM(C68:C94)</f>
        <v>6015.710000000021</v>
      </c>
      <c r="D95" s="247">
        <f t="shared" si="37"/>
        <v>4.6291684703850949E-2</v>
      </c>
      <c r="E95" s="215">
        <f t="shared" si="38"/>
        <v>3.7891302777252847E-2</v>
      </c>
      <c r="F95" s="52">
        <f t="shared" si="44"/>
        <v>-0.14983592285971981</v>
      </c>
      <c r="H95" s="19">
        <f>H96-SUM(H68:H94)</f>
        <v>2274.8939999999857</v>
      </c>
      <c r="I95" s="140">
        <f>I96-SUM(I68:I94)</f>
        <v>1839.2119999999704</v>
      </c>
      <c r="J95" s="214">
        <f t="shared" si="39"/>
        <v>4.923542053412653E-2</v>
      </c>
      <c r="K95" s="215">
        <f t="shared" si="40"/>
        <v>4.1261857069832091E-2</v>
      </c>
      <c r="L95" s="52">
        <f t="shared" si="45"/>
        <v>-0.19151749488108807</v>
      </c>
      <c r="N95" s="40">
        <f t="shared" si="51"/>
        <v>3.2149707318037963</v>
      </c>
      <c r="O95" s="143">
        <f t="shared" si="51"/>
        <v>3.0573481766906383</v>
      </c>
      <c r="P95" s="52">
        <f t="shared" si="47"/>
        <v>-4.9027679646937904E-2</v>
      </c>
    </row>
    <row r="96" spans="1:16" s="1" customFormat="1" ht="26.25" customHeight="1" thickBot="1" x14ac:dyDescent="0.3">
      <c r="A96" s="12" t="s">
        <v>18</v>
      </c>
      <c r="B96" s="17">
        <v>152855.53000000003</v>
      </c>
      <c r="C96" s="145">
        <v>158762.28999999998</v>
      </c>
      <c r="D96" s="243">
        <f>SUM(D68:D95)</f>
        <v>0.99999999999999989</v>
      </c>
      <c r="E96" s="244">
        <f>SUM(E68:E95)</f>
        <v>1.0000000000000004</v>
      </c>
      <c r="F96" s="57">
        <f t="shared" si="44"/>
        <v>3.8642762875507025E-2</v>
      </c>
      <c r="H96" s="17">
        <v>46204.418999999994</v>
      </c>
      <c r="I96" s="145">
        <v>44574.14499999999</v>
      </c>
      <c r="J96" s="269">
        <f>SUM(J68:J95)</f>
        <v>0.99999999999999978</v>
      </c>
      <c r="K96" s="243">
        <f>SUM(K68:K95)</f>
        <v>0.99999999999999978</v>
      </c>
      <c r="L96" s="57">
        <f t="shared" si="45"/>
        <v>-3.5283941131258573E-2</v>
      </c>
      <c r="N96" s="37">
        <f t="shared" si="51"/>
        <v>3.0227508942594348</v>
      </c>
      <c r="O96" s="150">
        <f t="shared" si="51"/>
        <v>2.8076028003879254</v>
      </c>
      <c r="P96" s="57">
        <f t="shared" si="47"/>
        <v>-7.1176256793142059E-2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5"/>
      <c r="M4" s="350" t="s">
        <v>104</v>
      </c>
      <c r="N4" s="350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151</v>
      </c>
      <c r="K5" s="347" t="str">
        <f>E5</f>
        <v>jan-mai</v>
      </c>
      <c r="L5" s="348"/>
      <c r="M5" s="359" t="str">
        <f>E5</f>
        <v>jan-mai</v>
      </c>
      <c r="N5" s="354"/>
      <c r="O5" s="131" t="str">
        <f>I5</f>
        <v>2024/2023</v>
      </c>
      <c r="Q5" s="347" t="str">
        <f>E5</f>
        <v>jan-mai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419311.7799999995</v>
      </c>
      <c r="F7" s="145">
        <v>503389.95999999979</v>
      </c>
      <c r="G7" s="243">
        <f>E7/E15</f>
        <v>0.39967355222990331</v>
      </c>
      <c r="H7" s="244">
        <f>F7/F15</f>
        <v>0.42478362669317549</v>
      </c>
      <c r="I7" s="164">
        <f t="shared" ref="I7:I18" si="0">(F7-E7)/E7</f>
        <v>0.20051471008040933</v>
      </c>
      <c r="J7" s="1"/>
      <c r="K7" s="17">
        <v>86969.370999999985</v>
      </c>
      <c r="L7" s="145">
        <v>93492.714999999982</v>
      </c>
      <c r="M7" s="243">
        <f>K7/K15</f>
        <v>0.36181236899703584</v>
      </c>
      <c r="N7" s="244">
        <f>L7/L15</f>
        <v>0.36438290508951771</v>
      </c>
      <c r="O7" s="164">
        <f t="shared" ref="O7:O18" si="1">(L7-K7)/K7</f>
        <v>7.5007372423102819E-2</v>
      </c>
      <c r="P7" s="1"/>
      <c r="Q7" s="187">
        <f t="shared" ref="Q7:Q18" si="2">(K7/E7)*10</f>
        <v>2.0740979659574572</v>
      </c>
      <c r="R7" s="188">
        <f t="shared" ref="R7:R18" si="3">(L7/F7)*10</f>
        <v>1.8572622107918089</v>
      </c>
      <c r="S7" s="55">
        <f>(R7-Q7)/Q7</f>
        <v>-0.10454460624551616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275127.46999999956</v>
      </c>
      <c r="F8" s="181">
        <v>294698.0999999998</v>
      </c>
      <c r="G8" s="245">
        <f>E8/E7</f>
        <v>0.65614056919650554</v>
      </c>
      <c r="H8" s="246">
        <f>F8/F7</f>
        <v>0.58542705142549911</v>
      </c>
      <c r="I8" s="206">
        <f t="shared" si="0"/>
        <v>7.1132955207999657E-2</v>
      </c>
      <c r="K8" s="180">
        <v>71165.623999999967</v>
      </c>
      <c r="L8" s="181">
        <v>75298.041999999972</v>
      </c>
      <c r="M8" s="250">
        <f>K8/K7</f>
        <v>0.81828376107261924</v>
      </c>
      <c r="N8" s="246">
        <f>L8/L7</f>
        <v>0.80538940386959545</v>
      </c>
      <c r="O8" s="207">
        <f t="shared" si="1"/>
        <v>5.8067614217785925E-2</v>
      </c>
      <c r="Q8" s="189">
        <f t="shared" si="2"/>
        <v>2.5866418936647828</v>
      </c>
      <c r="R8" s="190">
        <f t="shared" si="3"/>
        <v>2.5550908539960053</v>
      </c>
      <c r="S8" s="182">
        <f t="shared" ref="S8:S18" si="4">(R8-Q8)/Q8</f>
        <v>-1.2197683701811393E-2</v>
      </c>
    </row>
    <row r="9" spans="1:19" ht="24" customHeight="1" x14ac:dyDescent="0.25">
      <c r="A9" s="8"/>
      <c r="B9" t="s">
        <v>37</v>
      </c>
      <c r="E9" s="19">
        <v>81699.269999999975</v>
      </c>
      <c r="F9" s="140">
        <v>82435.90999999996</v>
      </c>
      <c r="G9" s="247">
        <f>E9/E7</f>
        <v>0.19484134216310373</v>
      </c>
      <c r="H9" s="215">
        <f>F9/F7</f>
        <v>0.16376152992801046</v>
      </c>
      <c r="I9" s="182">
        <f t="shared" si="0"/>
        <v>9.0164820322138142E-3</v>
      </c>
      <c r="K9" s="19">
        <v>11659.965000000011</v>
      </c>
      <c r="L9" s="140">
        <v>11851.025000000001</v>
      </c>
      <c r="M9" s="247">
        <f>K9/K7</f>
        <v>0.13406978647689671</v>
      </c>
      <c r="N9" s="215">
        <f>L9/L7</f>
        <v>0.12675880682254231</v>
      </c>
      <c r="O9" s="182">
        <f t="shared" si="1"/>
        <v>1.6385984005954583E-2</v>
      </c>
      <c r="Q9" s="189">
        <f t="shared" si="2"/>
        <v>1.4271810506997205</v>
      </c>
      <c r="R9" s="190">
        <f t="shared" si="3"/>
        <v>1.4376046798051976</v>
      </c>
      <c r="S9" s="182">
        <f t="shared" si="4"/>
        <v>7.3036487559630953E-3</v>
      </c>
    </row>
    <row r="10" spans="1:19" ht="24" customHeight="1" thickBot="1" x14ac:dyDescent="0.3">
      <c r="A10" s="8"/>
      <c r="B10" t="s">
        <v>36</v>
      </c>
      <c r="E10" s="19">
        <v>62485.04</v>
      </c>
      <c r="F10" s="140">
        <v>126255.95000000003</v>
      </c>
      <c r="G10" s="247">
        <f>E10/E7</f>
        <v>0.14901808864039087</v>
      </c>
      <c r="H10" s="215">
        <f>F10/F7</f>
        <v>0.25081141864649042</v>
      </c>
      <c r="I10" s="186">
        <f t="shared" si="0"/>
        <v>1.0205788457525198</v>
      </c>
      <c r="K10" s="19">
        <v>4143.782000000002</v>
      </c>
      <c r="L10" s="140">
        <v>6343.6479999999992</v>
      </c>
      <c r="M10" s="247">
        <f>K10/K7</f>
        <v>4.764645245048401E-2</v>
      </c>
      <c r="N10" s="215">
        <f>L10/L7</f>
        <v>6.785178930786212E-2</v>
      </c>
      <c r="O10" s="209">
        <f t="shared" si="1"/>
        <v>0.53088362273884004</v>
      </c>
      <c r="Q10" s="189">
        <f t="shared" si="2"/>
        <v>0.66316385490030927</v>
      </c>
      <c r="R10" s="190">
        <f t="shared" si="3"/>
        <v>0.5024434888019137</v>
      </c>
      <c r="S10" s="182">
        <f t="shared" si="4"/>
        <v>-0.24235392944109721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629823.89000000025</v>
      </c>
      <c r="F11" s="145">
        <v>681660.33000000112</v>
      </c>
      <c r="G11" s="243">
        <f>E11/E15</f>
        <v>0.60032644777009669</v>
      </c>
      <c r="H11" s="244">
        <f>F11/F15</f>
        <v>0.5752163733068244</v>
      </c>
      <c r="I11" s="164">
        <f t="shared" si="0"/>
        <v>8.2303070466255027E-2</v>
      </c>
      <c r="J11" s="1"/>
      <c r="K11" s="17">
        <v>153402.09900000016</v>
      </c>
      <c r="L11" s="145">
        <v>163085.4990000001</v>
      </c>
      <c r="M11" s="243">
        <f>K11/K15</f>
        <v>0.63818763100296416</v>
      </c>
      <c r="N11" s="244">
        <f>L11/L15</f>
        <v>0.63561709491048235</v>
      </c>
      <c r="O11" s="164">
        <f t="shared" si="1"/>
        <v>6.3124299231393996E-2</v>
      </c>
      <c r="Q11" s="191">
        <f t="shared" si="2"/>
        <v>2.4356348089622339</v>
      </c>
      <c r="R11" s="192">
        <f t="shared" si="3"/>
        <v>2.3924745481374838</v>
      </c>
      <c r="S11" s="57">
        <f t="shared" si="4"/>
        <v>-1.7720333387393025E-2</v>
      </c>
    </row>
    <row r="12" spans="1:19" s="3" customFormat="1" ht="24" customHeight="1" x14ac:dyDescent="0.25">
      <c r="A12" s="46"/>
      <c r="B12" s="3" t="s">
        <v>33</v>
      </c>
      <c r="E12" s="31">
        <v>467421.44000000035</v>
      </c>
      <c r="F12" s="141">
        <v>508256.16000000114</v>
      </c>
      <c r="G12" s="247">
        <f>E12/E11</f>
        <v>0.74214625297874959</v>
      </c>
      <c r="H12" s="215">
        <f>F12/F11</f>
        <v>0.74561498979997898</v>
      </c>
      <c r="I12" s="206">
        <f t="shared" si="0"/>
        <v>8.7361675151231305E-2</v>
      </c>
      <c r="K12" s="31">
        <v>135352.70200000016</v>
      </c>
      <c r="L12" s="141">
        <v>145662.6480000001</v>
      </c>
      <c r="M12" s="247">
        <f>K12/K11</f>
        <v>0.88233930879915812</v>
      </c>
      <c r="N12" s="215">
        <f>L12/L11</f>
        <v>0.8931673808717967</v>
      </c>
      <c r="O12" s="206">
        <f t="shared" si="1"/>
        <v>7.6170965541566549E-2</v>
      </c>
      <c r="Q12" s="189">
        <f t="shared" si="2"/>
        <v>2.895731569352062</v>
      </c>
      <c r="R12" s="190">
        <f t="shared" si="3"/>
        <v>2.8659298098816901</v>
      </c>
      <c r="S12" s="182">
        <f t="shared" si="4"/>
        <v>-1.0291616731947367E-2</v>
      </c>
    </row>
    <row r="13" spans="1:19" ht="24" customHeight="1" x14ac:dyDescent="0.25">
      <c r="A13" s="8"/>
      <c r="B13" s="3" t="s">
        <v>37</v>
      </c>
      <c r="D13" s="3"/>
      <c r="E13" s="19">
        <v>56629.189999999995</v>
      </c>
      <c r="F13" s="140">
        <v>59567.600000000035</v>
      </c>
      <c r="G13" s="247">
        <f>E13/E11</f>
        <v>8.9912737352658964E-2</v>
      </c>
      <c r="H13" s="215">
        <f>F13/F11</f>
        <v>8.7386044600835044E-2</v>
      </c>
      <c r="I13" s="182">
        <f t="shared" si="0"/>
        <v>5.1888610803015905E-2</v>
      </c>
      <c r="K13" s="19">
        <v>6826.47</v>
      </c>
      <c r="L13" s="140">
        <v>7261.6709999999975</v>
      </c>
      <c r="M13" s="247">
        <f>K13/K11</f>
        <v>4.4500499305423408E-2</v>
      </c>
      <c r="N13" s="215">
        <f>L13/L11</f>
        <v>4.4526773039459462E-2</v>
      </c>
      <c r="O13" s="182">
        <f t="shared" si="1"/>
        <v>6.3751983089356173E-2</v>
      </c>
      <c r="Q13" s="189">
        <f t="shared" si="2"/>
        <v>1.2054684165533713</v>
      </c>
      <c r="R13" s="190">
        <f t="shared" si="3"/>
        <v>1.219063887079552</v>
      </c>
      <c r="S13" s="182">
        <f t="shared" si="4"/>
        <v>1.1278164022789043E-2</v>
      </c>
    </row>
    <row r="14" spans="1:19" ht="24" customHeight="1" thickBot="1" x14ac:dyDescent="0.3">
      <c r="A14" s="8"/>
      <c r="B14" t="s">
        <v>36</v>
      </c>
      <c r="E14" s="19">
        <v>105773.25999999994</v>
      </c>
      <c r="F14" s="140">
        <v>113836.56999999998</v>
      </c>
      <c r="G14" s="247">
        <f>E14/E11</f>
        <v>0.16794100966859149</v>
      </c>
      <c r="H14" s="215">
        <f>F14/F11</f>
        <v>0.16699896559918603</v>
      </c>
      <c r="I14" s="186">
        <f t="shared" si="0"/>
        <v>7.6232026884678089E-2</v>
      </c>
      <c r="K14" s="19">
        <v>11222.926999999998</v>
      </c>
      <c r="L14" s="140">
        <v>10161.18</v>
      </c>
      <c r="M14" s="247">
        <f>K14/K11</f>
        <v>7.3160191895418503E-2</v>
      </c>
      <c r="N14" s="215">
        <f>L14/L11</f>
        <v>6.2305846088743878E-2</v>
      </c>
      <c r="O14" s="209">
        <f t="shared" si="1"/>
        <v>-9.4605177419402067E-2</v>
      </c>
      <c r="Q14" s="189">
        <f t="shared" si="2"/>
        <v>1.06103631484933</v>
      </c>
      <c r="R14" s="190">
        <f t="shared" si="3"/>
        <v>0.89261122326507225</v>
      </c>
      <c r="S14" s="182">
        <f t="shared" si="4"/>
        <v>-0.15873640631063093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1049135.6699999997</v>
      </c>
      <c r="F15" s="145">
        <v>1185050.290000001</v>
      </c>
      <c r="G15" s="243">
        <f>G7+G11</f>
        <v>1</v>
      </c>
      <c r="H15" s="244">
        <f>H7+H11</f>
        <v>0.99999999999999989</v>
      </c>
      <c r="I15" s="164">
        <f t="shared" si="0"/>
        <v>0.12954913638576535</v>
      </c>
      <c r="J15" s="1"/>
      <c r="K15" s="17">
        <v>240371.47000000015</v>
      </c>
      <c r="L15" s="145">
        <v>256578.21400000007</v>
      </c>
      <c r="M15" s="243">
        <f>M7+M11</f>
        <v>1</v>
      </c>
      <c r="N15" s="244">
        <f>N7+N11</f>
        <v>1</v>
      </c>
      <c r="O15" s="164">
        <f t="shared" si="1"/>
        <v>6.7423742093851269E-2</v>
      </c>
      <c r="Q15" s="191">
        <f t="shared" si="2"/>
        <v>2.2911380946565303</v>
      </c>
      <c r="R15" s="192">
        <f t="shared" si="3"/>
        <v>2.1651251104288565</v>
      </c>
      <c r="S15" s="57">
        <f t="shared" si="4"/>
        <v>-5.5000169794027498E-2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742548.90999999992</v>
      </c>
      <c r="F16" s="181">
        <f t="shared" ref="F16:F17" si="5">F8+F12</f>
        <v>802954.26000000094</v>
      </c>
      <c r="G16" s="245">
        <f>E16/E15</f>
        <v>0.70777205582953839</v>
      </c>
      <c r="H16" s="246">
        <f>F16/F15</f>
        <v>0.67756977638476446</v>
      </c>
      <c r="I16" s="207">
        <f t="shared" si="0"/>
        <v>8.1348648131475992E-2</v>
      </c>
      <c r="J16" s="3"/>
      <c r="K16" s="180">
        <f t="shared" ref="K16:L18" si="6">K8+K12</f>
        <v>206518.32600000012</v>
      </c>
      <c r="L16" s="181">
        <f t="shared" si="6"/>
        <v>220960.69000000006</v>
      </c>
      <c r="M16" s="250">
        <f>K16/K15</f>
        <v>0.85916321932881634</v>
      </c>
      <c r="N16" s="246">
        <f>L16/L15</f>
        <v>0.86118258660885372</v>
      </c>
      <c r="O16" s="207">
        <f t="shared" si="1"/>
        <v>6.9932602494559903E-2</v>
      </c>
      <c r="P16" s="3"/>
      <c r="Q16" s="189">
        <f t="shared" si="2"/>
        <v>2.781208392050567</v>
      </c>
      <c r="R16" s="190">
        <f t="shared" si="3"/>
        <v>2.7518465373108523</v>
      </c>
      <c r="S16" s="182">
        <f t="shared" si="4"/>
        <v>-1.0557229304944836E-2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138328.45999999996</v>
      </c>
      <c r="F17" s="140">
        <f t="shared" si="5"/>
        <v>142003.51</v>
      </c>
      <c r="G17" s="248">
        <f>E17/E15</f>
        <v>0.13184992556777714</v>
      </c>
      <c r="H17" s="215">
        <f>F17/F15</f>
        <v>0.11982910024856404</v>
      </c>
      <c r="I17" s="182">
        <f t="shared" si="0"/>
        <v>2.6567562452441438E-2</v>
      </c>
      <c r="K17" s="19">
        <f t="shared" si="6"/>
        <v>18486.435000000012</v>
      </c>
      <c r="L17" s="140">
        <f t="shared" si="6"/>
        <v>19112.696</v>
      </c>
      <c r="M17" s="247">
        <f>K17/K15</f>
        <v>7.6907775286309987E-2</v>
      </c>
      <c r="N17" s="215">
        <f>L17/L15</f>
        <v>7.4490720400758562E-2</v>
      </c>
      <c r="O17" s="182">
        <f t="shared" si="1"/>
        <v>3.3876785870287446E-2</v>
      </c>
      <c r="Q17" s="189">
        <f t="shared" si="2"/>
        <v>1.3364158756628979</v>
      </c>
      <c r="R17" s="190">
        <f t="shared" si="3"/>
        <v>1.345931237896866</v>
      </c>
      <c r="S17" s="182">
        <f t="shared" si="4"/>
        <v>7.1200607589671297E-3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168258.29999999993</v>
      </c>
      <c r="F18" s="142">
        <f>F10+F14</f>
        <v>240092.52000000002</v>
      </c>
      <c r="G18" s="249">
        <f>E18/E15</f>
        <v>0.16037801860268461</v>
      </c>
      <c r="H18" s="221">
        <f>F18/F15</f>
        <v>0.20260112336667149</v>
      </c>
      <c r="I18" s="208">
        <f t="shared" si="0"/>
        <v>0.42692824068708718</v>
      </c>
      <c r="K18" s="21">
        <f t="shared" si="6"/>
        <v>15366.708999999999</v>
      </c>
      <c r="L18" s="142">
        <f t="shared" si="6"/>
        <v>16504.828000000001</v>
      </c>
      <c r="M18" s="249">
        <f>K18/K15</f>
        <v>6.392900538487363E-2</v>
      </c>
      <c r="N18" s="221">
        <f>L18/L15</f>
        <v>6.4326692990387707E-2</v>
      </c>
      <c r="O18" s="208">
        <f t="shared" si="1"/>
        <v>7.406393912971232E-2</v>
      </c>
      <c r="Q18" s="193">
        <f t="shared" si="2"/>
        <v>0.91328089015519631</v>
      </c>
      <c r="R18" s="194">
        <f t="shared" si="3"/>
        <v>0.68743616002697627</v>
      </c>
      <c r="S18" s="186">
        <f t="shared" si="4"/>
        <v>-0.24728945121127152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8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88694.409999999945</v>
      </c>
      <c r="C7" s="147">
        <v>103678.92000000004</v>
      </c>
      <c r="D7" s="247">
        <f>B7/$B$33</f>
        <v>8.4540457956214482E-2</v>
      </c>
      <c r="E7" s="246">
        <f>C7/$C$33</f>
        <v>8.7489046561897391E-2</v>
      </c>
      <c r="F7" s="52">
        <f>(C7-B7)/B7</f>
        <v>0.16894537096531909</v>
      </c>
      <c r="H7" s="39">
        <v>26272.60300000001</v>
      </c>
      <c r="I7" s="147">
        <v>30141.502000000011</v>
      </c>
      <c r="J7" s="247">
        <f>H7/$H$33</f>
        <v>0.10930000552894241</v>
      </c>
      <c r="K7" s="246">
        <f>I7/$I$33</f>
        <v>0.1174749076708439</v>
      </c>
      <c r="L7" s="52">
        <f>(I7-H7)/H7</f>
        <v>0.14725982804216239</v>
      </c>
      <c r="N7" s="27">
        <f t="shared" ref="N7:N33" si="0">(H7/B7)*10</f>
        <v>2.9621486855823296</v>
      </c>
      <c r="O7" s="151">
        <f t="shared" ref="O7:O33" si="1">(I7/C7)*10</f>
        <v>2.9071967570649848</v>
      </c>
      <c r="P7" s="61">
        <f>(O7-N7)/N7</f>
        <v>-1.855137413756857E-2</v>
      </c>
    </row>
    <row r="8" spans="1:16" ht="20.100000000000001" customHeight="1" x14ac:dyDescent="0.25">
      <c r="A8" s="8" t="s">
        <v>164</v>
      </c>
      <c r="B8" s="19">
        <v>87828.619999999981</v>
      </c>
      <c r="C8" s="140">
        <v>89384.740000000034</v>
      </c>
      <c r="D8" s="247">
        <f t="shared" ref="D8:D32" si="2">B8/$B$33</f>
        <v>8.3715216736458833E-2</v>
      </c>
      <c r="E8" s="215">
        <f t="shared" ref="E8:E32" si="3">C8/$C$33</f>
        <v>7.542695930651179E-2</v>
      </c>
      <c r="F8" s="52">
        <f t="shared" ref="F8:F33" si="4">(C8-B8)/B8</f>
        <v>1.7717687013641497E-2</v>
      </c>
      <c r="H8" s="19">
        <v>27750.043000000001</v>
      </c>
      <c r="I8" s="140">
        <v>27622.616999999995</v>
      </c>
      <c r="J8" s="247">
        <f t="shared" ref="J8:J32" si="5">H8/$H$33</f>
        <v>0.11544649204832838</v>
      </c>
      <c r="K8" s="215">
        <f t="shared" ref="K8:K32" si="6">I8/$I$33</f>
        <v>0.10765768679019649</v>
      </c>
      <c r="L8" s="52">
        <f t="shared" ref="L8:L33" si="7">(I8-H8)/H8</f>
        <v>-4.5919208125193445E-3</v>
      </c>
      <c r="N8" s="27">
        <f t="shared" si="0"/>
        <v>3.1595672344618424</v>
      </c>
      <c r="O8" s="152">
        <f t="shared" si="1"/>
        <v>3.0903056830505946</v>
      </c>
      <c r="P8" s="52">
        <f t="shared" ref="P8:P71" si="8">(O8-N8)/N8</f>
        <v>-2.192121460679879E-2</v>
      </c>
    </row>
    <row r="9" spans="1:16" ht="20.100000000000001" customHeight="1" x14ac:dyDescent="0.25">
      <c r="A9" s="8" t="s">
        <v>167</v>
      </c>
      <c r="B9" s="19">
        <v>62935.06</v>
      </c>
      <c r="C9" s="140">
        <v>65400.920000000006</v>
      </c>
      <c r="D9" s="247">
        <f t="shared" si="2"/>
        <v>5.9987532403697585E-2</v>
      </c>
      <c r="E9" s="215">
        <f t="shared" si="3"/>
        <v>5.5188307662453702E-2</v>
      </c>
      <c r="F9" s="52">
        <f t="shared" si="4"/>
        <v>3.9181022469828547E-2</v>
      </c>
      <c r="H9" s="19">
        <v>17319.528000000009</v>
      </c>
      <c r="I9" s="140">
        <v>18376.271000000001</v>
      </c>
      <c r="J9" s="247">
        <f t="shared" si="5"/>
        <v>7.2053176693556903E-2</v>
      </c>
      <c r="K9" s="215">
        <f t="shared" si="6"/>
        <v>7.1620542966286338E-2</v>
      </c>
      <c r="L9" s="52">
        <f t="shared" si="7"/>
        <v>6.1014538040528053E-2</v>
      </c>
      <c r="N9" s="27">
        <f t="shared" si="0"/>
        <v>2.7519681398571816</v>
      </c>
      <c r="O9" s="152">
        <f t="shared" si="1"/>
        <v>2.8097878439630515</v>
      </c>
      <c r="P9" s="52">
        <f t="shared" si="8"/>
        <v>2.1010310137119011E-2</v>
      </c>
    </row>
    <row r="10" spans="1:16" ht="20.100000000000001" customHeight="1" x14ac:dyDescent="0.25">
      <c r="A10" s="8" t="s">
        <v>169</v>
      </c>
      <c r="B10" s="19">
        <v>45887.229999999989</v>
      </c>
      <c r="C10" s="140">
        <v>45200.999999999985</v>
      </c>
      <c r="D10" s="247">
        <f t="shared" si="2"/>
        <v>4.3738127786656963E-2</v>
      </c>
      <c r="E10" s="215">
        <f t="shared" si="3"/>
        <v>3.8142685066977169E-2</v>
      </c>
      <c r="F10" s="52">
        <f t="shared" si="4"/>
        <v>-1.4954705263316251E-2</v>
      </c>
      <c r="H10" s="19">
        <v>16089.095000000003</v>
      </c>
      <c r="I10" s="140">
        <v>16610.105999999996</v>
      </c>
      <c r="J10" s="247">
        <f t="shared" si="5"/>
        <v>6.693429548856196E-2</v>
      </c>
      <c r="K10" s="215">
        <f t="shared" si="6"/>
        <v>6.4737008419584699E-2</v>
      </c>
      <c r="L10" s="52">
        <f t="shared" si="7"/>
        <v>3.2382865537184849E-2</v>
      </c>
      <c r="N10" s="27">
        <f t="shared" si="0"/>
        <v>3.5062249344752354</v>
      </c>
      <c r="O10" s="152">
        <f t="shared" si="1"/>
        <v>3.6747209132541321</v>
      </c>
      <c r="P10" s="52">
        <f t="shared" si="8"/>
        <v>4.8056237670933928E-2</v>
      </c>
    </row>
    <row r="11" spans="1:16" ht="20.100000000000001" customHeight="1" x14ac:dyDescent="0.25">
      <c r="A11" s="8" t="s">
        <v>168</v>
      </c>
      <c r="B11" s="19">
        <v>66570.62999999999</v>
      </c>
      <c r="C11" s="140">
        <v>85024.309999999983</v>
      </c>
      <c r="D11" s="247">
        <f t="shared" si="2"/>
        <v>6.3452832558824321E-2</v>
      </c>
      <c r="E11" s="215">
        <f t="shared" si="3"/>
        <v>7.1747427697773022E-2</v>
      </c>
      <c r="F11" s="52">
        <f t="shared" si="4"/>
        <v>0.2772045269813429</v>
      </c>
      <c r="H11" s="19">
        <v>13248.317000000001</v>
      </c>
      <c r="I11" s="140">
        <v>15636.167999999996</v>
      </c>
      <c r="J11" s="247">
        <f t="shared" si="5"/>
        <v>5.5116012728132845E-2</v>
      </c>
      <c r="K11" s="215">
        <f t="shared" si="6"/>
        <v>6.0941136646932952E-2</v>
      </c>
      <c r="L11" s="52">
        <f t="shared" si="7"/>
        <v>0.18023806344609622</v>
      </c>
      <c r="N11" s="27">
        <f t="shared" si="0"/>
        <v>1.9901144093123353</v>
      </c>
      <c r="O11" s="152">
        <f t="shared" si="1"/>
        <v>1.8390232158308606</v>
      </c>
      <c r="P11" s="52">
        <f t="shared" si="8"/>
        <v>-7.5920858004180178E-2</v>
      </c>
    </row>
    <row r="12" spans="1:16" ht="20.100000000000001" customHeight="1" x14ac:dyDescent="0.25">
      <c r="A12" s="8" t="s">
        <v>173</v>
      </c>
      <c r="B12" s="19">
        <v>126764.46999999999</v>
      </c>
      <c r="C12" s="140">
        <v>126431.95999999998</v>
      </c>
      <c r="D12" s="247">
        <f t="shared" si="2"/>
        <v>0.12082752843585991</v>
      </c>
      <c r="E12" s="215">
        <f t="shared" si="3"/>
        <v>0.10668910937104611</v>
      </c>
      <c r="F12" s="52">
        <f t="shared" si="4"/>
        <v>-2.623053604846921E-3</v>
      </c>
      <c r="H12" s="19">
        <v>17323.852999999999</v>
      </c>
      <c r="I12" s="140">
        <v>14105.202999999996</v>
      </c>
      <c r="J12" s="247">
        <f t="shared" si="5"/>
        <v>7.2071169677499589E-2</v>
      </c>
      <c r="K12" s="215">
        <f t="shared" si="6"/>
        <v>5.4974281643413433E-2</v>
      </c>
      <c r="L12" s="52">
        <f t="shared" si="7"/>
        <v>-0.18579296418643149</v>
      </c>
      <c r="N12" s="27">
        <f t="shared" si="0"/>
        <v>1.3666173968147386</v>
      </c>
      <c r="O12" s="152">
        <f t="shared" si="1"/>
        <v>1.1156358724487068</v>
      </c>
      <c r="P12" s="52">
        <f t="shared" si="8"/>
        <v>-0.18365163867444562</v>
      </c>
    </row>
    <row r="13" spans="1:16" ht="20.100000000000001" customHeight="1" x14ac:dyDescent="0.25">
      <c r="A13" s="8" t="s">
        <v>172</v>
      </c>
      <c r="B13" s="19">
        <v>58981.720000000008</v>
      </c>
      <c r="C13" s="140">
        <v>62845.96</v>
      </c>
      <c r="D13" s="247">
        <f t="shared" si="2"/>
        <v>5.621934482505965E-2</v>
      </c>
      <c r="E13" s="215">
        <f t="shared" si="3"/>
        <v>5.3032314772059143E-2</v>
      </c>
      <c r="F13" s="52">
        <f t="shared" si="4"/>
        <v>6.5515892042483509E-2</v>
      </c>
      <c r="H13" s="19">
        <v>13015.050000000001</v>
      </c>
      <c r="I13" s="140">
        <v>13922.817000000003</v>
      </c>
      <c r="J13" s="247">
        <f t="shared" si="5"/>
        <v>5.4145568939608361E-2</v>
      </c>
      <c r="K13" s="215">
        <f t="shared" si="6"/>
        <v>5.4263441868061368E-2</v>
      </c>
      <c r="L13" s="52">
        <f t="shared" si="7"/>
        <v>6.9747484642779051E-2</v>
      </c>
      <c r="N13" s="27">
        <f t="shared" si="0"/>
        <v>2.2066243575128022</v>
      </c>
      <c r="O13" s="152">
        <f t="shared" si="1"/>
        <v>2.2153877512572016</v>
      </c>
      <c r="P13" s="52">
        <f t="shared" si="8"/>
        <v>3.9714026152947246E-3</v>
      </c>
    </row>
    <row r="14" spans="1:16" ht="20.100000000000001" customHeight="1" x14ac:dyDescent="0.25">
      <c r="A14" s="8" t="s">
        <v>174</v>
      </c>
      <c r="B14" s="19">
        <v>20593.370000000003</v>
      </c>
      <c r="C14" s="140">
        <v>62848.67000000002</v>
      </c>
      <c r="D14" s="247">
        <f t="shared" si="2"/>
        <v>1.9628891275806106E-2</v>
      </c>
      <c r="E14" s="215">
        <f t="shared" si="3"/>
        <v>5.303460159484033E-2</v>
      </c>
      <c r="F14" s="52">
        <f t="shared" si="4"/>
        <v>2.0518885447112352</v>
      </c>
      <c r="H14" s="19">
        <v>4265.6699999999992</v>
      </c>
      <c r="I14" s="140">
        <v>12431.778999999999</v>
      </c>
      <c r="J14" s="247">
        <f t="shared" si="5"/>
        <v>1.7746157645081587E-2</v>
      </c>
      <c r="K14" s="215">
        <f t="shared" si="6"/>
        <v>4.8452200232401668E-2</v>
      </c>
      <c r="L14" s="52">
        <f t="shared" si="7"/>
        <v>1.9143789838407568</v>
      </c>
      <c r="N14" s="27">
        <f t="shared" si="0"/>
        <v>2.0713802549072828</v>
      </c>
      <c r="O14" s="152">
        <f t="shared" si="1"/>
        <v>1.978049654829608</v>
      </c>
      <c r="P14" s="52">
        <f t="shared" si="8"/>
        <v>-4.5057202730675046E-2</v>
      </c>
    </row>
    <row r="15" spans="1:16" ht="20.100000000000001" customHeight="1" x14ac:dyDescent="0.25">
      <c r="A15" s="8" t="s">
        <v>165</v>
      </c>
      <c r="B15" s="19">
        <v>70463.840000000026</v>
      </c>
      <c r="C15" s="140">
        <v>63845.120000000017</v>
      </c>
      <c r="D15" s="247">
        <f t="shared" si="2"/>
        <v>6.7163706291675312E-2</v>
      </c>
      <c r="E15" s="215">
        <f t="shared" si="3"/>
        <v>5.3875451986092497E-2</v>
      </c>
      <c r="F15" s="52">
        <f t="shared" si="4"/>
        <v>-9.393073099621034E-2</v>
      </c>
      <c r="H15" s="19">
        <v>12678.174999999999</v>
      </c>
      <c r="I15" s="140">
        <v>12087.731000000002</v>
      </c>
      <c r="J15" s="247">
        <f t="shared" si="5"/>
        <v>5.2744092300138615E-2</v>
      </c>
      <c r="K15" s="215">
        <f t="shared" si="6"/>
        <v>4.7111291374099314E-2</v>
      </c>
      <c r="L15" s="52">
        <f t="shared" si="7"/>
        <v>-4.6571687171063476E-2</v>
      </c>
      <c r="N15" s="27">
        <f t="shared" si="0"/>
        <v>1.7992455421106763</v>
      </c>
      <c r="O15" s="152">
        <f t="shared" si="1"/>
        <v>1.8932897298963489</v>
      </c>
      <c r="P15" s="52">
        <f t="shared" si="8"/>
        <v>5.2268679057195448E-2</v>
      </c>
    </row>
    <row r="16" spans="1:16" ht="20.100000000000001" customHeight="1" x14ac:dyDescent="0.25">
      <c r="A16" s="8" t="s">
        <v>175</v>
      </c>
      <c r="B16" s="19">
        <v>37477.399999999987</v>
      </c>
      <c r="C16" s="140">
        <v>33618.19000000001</v>
      </c>
      <c r="D16" s="247">
        <f t="shared" si="2"/>
        <v>3.5722167372309412E-2</v>
      </c>
      <c r="E16" s="215">
        <f t="shared" si="3"/>
        <v>2.8368576661839385E-2</v>
      </c>
      <c r="F16" s="52">
        <f t="shared" si="4"/>
        <v>-0.10297432586038462</v>
      </c>
      <c r="H16" s="19">
        <v>12790.143000000002</v>
      </c>
      <c r="I16" s="140">
        <v>10848.494999999999</v>
      </c>
      <c r="J16" s="247">
        <f t="shared" si="5"/>
        <v>5.3209904652993981E-2</v>
      </c>
      <c r="K16" s="215">
        <f t="shared" si="6"/>
        <v>4.2281434697335626E-2</v>
      </c>
      <c r="L16" s="52">
        <f t="shared" si="7"/>
        <v>-0.15180815413869905</v>
      </c>
      <c r="N16" s="27">
        <f t="shared" si="0"/>
        <v>3.4127615576320682</v>
      </c>
      <c r="O16" s="152">
        <f t="shared" si="1"/>
        <v>3.2269717673676053</v>
      </c>
      <c r="P16" s="52">
        <f t="shared" si="8"/>
        <v>-5.4439721945699751E-2</v>
      </c>
    </row>
    <row r="17" spans="1:16" ht="20.100000000000001" customHeight="1" x14ac:dyDescent="0.25">
      <c r="A17" s="8" t="s">
        <v>177</v>
      </c>
      <c r="B17" s="19">
        <v>42320.280000000006</v>
      </c>
      <c r="C17" s="140">
        <v>39236.47</v>
      </c>
      <c r="D17" s="247">
        <f t="shared" si="2"/>
        <v>4.0338233853015396E-2</v>
      </c>
      <c r="E17" s="215">
        <f t="shared" si="3"/>
        <v>3.3109540017917709E-2</v>
      </c>
      <c r="F17" s="52">
        <f t="shared" si="4"/>
        <v>-7.2868374216805851E-2</v>
      </c>
      <c r="H17" s="19">
        <v>9995.3839999999982</v>
      </c>
      <c r="I17" s="140">
        <v>9324.348</v>
      </c>
      <c r="J17" s="247">
        <f t="shared" si="5"/>
        <v>4.1583071401942999E-2</v>
      </c>
      <c r="K17" s="215">
        <f t="shared" si="6"/>
        <v>3.6341152487716688E-2</v>
      </c>
      <c r="L17" s="52">
        <f t="shared" si="7"/>
        <v>-6.7134589326432917E-2</v>
      </c>
      <c r="N17" s="27">
        <f t="shared" si="0"/>
        <v>2.3618425965045593</v>
      </c>
      <c r="O17" s="152">
        <f t="shared" si="1"/>
        <v>2.3764492575402425</v>
      </c>
      <c r="P17" s="52">
        <f t="shared" si="8"/>
        <v>6.1844345839559859E-3</v>
      </c>
    </row>
    <row r="18" spans="1:16" ht="20.100000000000001" customHeight="1" x14ac:dyDescent="0.25">
      <c r="A18" s="8" t="s">
        <v>176</v>
      </c>
      <c r="B18" s="19">
        <v>39495.180000000008</v>
      </c>
      <c r="C18" s="140">
        <v>117412.99000000002</v>
      </c>
      <c r="D18" s="247">
        <f t="shared" si="2"/>
        <v>3.7645445798254094E-2</v>
      </c>
      <c r="E18" s="215">
        <f t="shared" si="3"/>
        <v>9.907848720917993E-2</v>
      </c>
      <c r="F18" s="52">
        <f t="shared" si="4"/>
        <v>1.9728435216651752</v>
      </c>
      <c r="H18" s="19">
        <v>6081.762999999999</v>
      </c>
      <c r="I18" s="140">
        <v>8955.9420000000027</v>
      </c>
      <c r="J18" s="247">
        <f t="shared" si="5"/>
        <v>2.5301517688434489E-2</v>
      </c>
      <c r="K18" s="215">
        <f t="shared" si="6"/>
        <v>3.4905309614478831E-2</v>
      </c>
      <c r="L18" s="52">
        <f t="shared" si="7"/>
        <v>0.47258977372186389</v>
      </c>
      <c r="N18" s="27">
        <f t="shared" si="0"/>
        <v>1.5398747391453838</v>
      </c>
      <c r="O18" s="152">
        <f t="shared" si="1"/>
        <v>0.76277267106476043</v>
      </c>
      <c r="P18" s="52">
        <f t="shared" si="8"/>
        <v>-0.50465278007736381</v>
      </c>
    </row>
    <row r="19" spans="1:16" ht="20.100000000000001" customHeight="1" x14ac:dyDescent="0.25">
      <c r="A19" s="8" t="s">
        <v>170</v>
      </c>
      <c r="B19" s="19">
        <v>40977.409999999989</v>
      </c>
      <c r="C19" s="140">
        <v>25881.340000000007</v>
      </c>
      <c r="D19" s="247">
        <f t="shared" si="2"/>
        <v>3.9058256402625197E-2</v>
      </c>
      <c r="E19" s="215">
        <f t="shared" si="3"/>
        <v>2.1839866390817891E-2</v>
      </c>
      <c r="F19" s="52">
        <f t="shared" si="4"/>
        <v>-0.3683998085774573</v>
      </c>
      <c r="H19" s="19">
        <v>6697.3330000000024</v>
      </c>
      <c r="I19" s="140">
        <v>6418.5860000000002</v>
      </c>
      <c r="J19" s="247">
        <f t="shared" si="5"/>
        <v>2.7862428931353638E-2</v>
      </c>
      <c r="K19" s="215">
        <f t="shared" si="6"/>
        <v>2.5016098989604798E-2</v>
      </c>
      <c r="L19" s="52">
        <f t="shared" si="7"/>
        <v>-4.1620597333297003E-2</v>
      </c>
      <c r="N19" s="27">
        <f t="shared" si="0"/>
        <v>1.6343963661929839</v>
      </c>
      <c r="O19" s="152">
        <f t="shared" si="1"/>
        <v>2.4800052856614063</v>
      </c>
      <c r="P19" s="52">
        <f t="shared" si="8"/>
        <v>0.51738301489136806</v>
      </c>
    </row>
    <row r="20" spans="1:16" ht="20.100000000000001" customHeight="1" x14ac:dyDescent="0.25">
      <c r="A20" s="8" t="s">
        <v>179</v>
      </c>
      <c r="B20" s="19">
        <v>20563.639999999992</v>
      </c>
      <c r="C20" s="140">
        <v>27768.749999999993</v>
      </c>
      <c r="D20" s="247">
        <f t="shared" si="2"/>
        <v>1.9600553663378907E-2</v>
      </c>
      <c r="E20" s="215">
        <f t="shared" si="3"/>
        <v>2.3432549854065669E-2</v>
      </c>
      <c r="F20" s="52">
        <f t="shared" si="4"/>
        <v>0.35038106094057292</v>
      </c>
      <c r="H20" s="19">
        <v>4627.7489999999989</v>
      </c>
      <c r="I20" s="140">
        <v>5829.2579999999998</v>
      </c>
      <c r="J20" s="247">
        <f t="shared" si="5"/>
        <v>1.9252488658491791E-2</v>
      </c>
      <c r="K20" s="215">
        <f t="shared" si="6"/>
        <v>2.271922432198395E-2</v>
      </c>
      <c r="L20" s="52">
        <f t="shared" si="7"/>
        <v>0.25963141043302074</v>
      </c>
      <c r="N20" s="27">
        <f t="shared" si="0"/>
        <v>2.2504522545619361</v>
      </c>
      <c r="O20" s="152">
        <f t="shared" si="1"/>
        <v>2.0992151249155979</v>
      </c>
      <c r="P20" s="52">
        <f t="shared" si="8"/>
        <v>-6.7202994126963775E-2</v>
      </c>
    </row>
    <row r="21" spans="1:16" ht="20.100000000000001" customHeight="1" x14ac:dyDescent="0.25">
      <c r="A21" s="8" t="s">
        <v>181</v>
      </c>
      <c r="B21" s="19">
        <v>16342.790000000003</v>
      </c>
      <c r="C21" s="140">
        <v>15725.749999999995</v>
      </c>
      <c r="D21" s="247">
        <f t="shared" si="2"/>
        <v>1.5577384762830528E-2</v>
      </c>
      <c r="E21" s="215">
        <f t="shared" si="3"/>
        <v>1.3270111937612359E-2</v>
      </c>
      <c r="F21" s="52">
        <f t="shared" si="4"/>
        <v>-3.7756099172785558E-2</v>
      </c>
      <c r="H21" s="19">
        <v>4334.0230000000001</v>
      </c>
      <c r="I21" s="140">
        <v>4613.2949999999983</v>
      </c>
      <c r="J21" s="247">
        <f t="shared" si="5"/>
        <v>1.8030521675471721E-2</v>
      </c>
      <c r="K21" s="215">
        <f t="shared" si="6"/>
        <v>1.7980072930120251E-2</v>
      </c>
      <c r="L21" s="52">
        <f t="shared" si="7"/>
        <v>6.4437129198437137E-2</v>
      </c>
      <c r="N21" s="27">
        <f t="shared" si="0"/>
        <v>2.6519480455907463</v>
      </c>
      <c r="O21" s="152">
        <f t="shared" si="1"/>
        <v>2.9335929923851007</v>
      </c>
      <c r="P21" s="52">
        <f t="shared" si="8"/>
        <v>0.10620304091651819</v>
      </c>
    </row>
    <row r="22" spans="1:16" ht="20.100000000000001" customHeight="1" x14ac:dyDescent="0.25">
      <c r="A22" s="8" t="s">
        <v>171</v>
      </c>
      <c r="B22" s="19">
        <v>15884.069999999996</v>
      </c>
      <c r="C22" s="140">
        <v>15776.05</v>
      </c>
      <c r="D22" s="247">
        <f t="shared" si="2"/>
        <v>1.5140148652080422E-2</v>
      </c>
      <c r="E22" s="215">
        <f t="shared" si="3"/>
        <v>1.3312557393661321E-2</v>
      </c>
      <c r="F22" s="52">
        <f t="shared" si="4"/>
        <v>-6.8005240470481948E-3</v>
      </c>
      <c r="H22" s="19">
        <v>4356.5279999999984</v>
      </c>
      <c r="I22" s="140">
        <v>4245.3349999999991</v>
      </c>
      <c r="J22" s="247">
        <f t="shared" si="5"/>
        <v>1.8124147595386421E-2</v>
      </c>
      <c r="K22" s="215">
        <f t="shared" si="6"/>
        <v>1.654596831826104E-2</v>
      </c>
      <c r="L22" s="52">
        <f t="shared" si="7"/>
        <v>-2.5523306633171951E-2</v>
      </c>
      <c r="N22" s="27">
        <f t="shared" si="0"/>
        <v>2.7427025944861736</v>
      </c>
      <c r="O22" s="152">
        <f t="shared" si="1"/>
        <v>2.6909999651370269</v>
      </c>
      <c r="P22" s="52">
        <f t="shared" si="8"/>
        <v>-1.8850979122959865E-2</v>
      </c>
    </row>
    <row r="23" spans="1:16" ht="20.100000000000001" customHeight="1" x14ac:dyDescent="0.25">
      <c r="A23" s="8" t="s">
        <v>180</v>
      </c>
      <c r="B23" s="19">
        <v>17400.530000000006</v>
      </c>
      <c r="C23" s="140">
        <v>18097.560000000001</v>
      </c>
      <c r="D23" s="247">
        <f t="shared" si="2"/>
        <v>1.6585586113948447E-2</v>
      </c>
      <c r="E23" s="215">
        <f t="shared" si="3"/>
        <v>1.5271554424918114E-2</v>
      </c>
      <c r="F23" s="52">
        <f t="shared" si="4"/>
        <v>4.0057975245581308E-2</v>
      </c>
      <c r="H23" s="19">
        <v>4046.4130000000014</v>
      </c>
      <c r="I23" s="140">
        <v>4135.8220000000001</v>
      </c>
      <c r="J23" s="247">
        <f t="shared" si="5"/>
        <v>1.6833998643849046E-2</v>
      </c>
      <c r="K23" s="215">
        <f t="shared" si="6"/>
        <v>1.6119147200860953E-2</v>
      </c>
      <c r="L23" s="52">
        <f t="shared" si="7"/>
        <v>2.2095866141196834E-2</v>
      </c>
      <c r="N23" s="27">
        <f t="shared" si="0"/>
        <v>2.325453879853085</v>
      </c>
      <c r="O23" s="152">
        <f t="shared" si="1"/>
        <v>2.2852926029807334</v>
      </c>
      <c r="P23" s="52">
        <f t="shared" si="8"/>
        <v>-1.7270296014165142E-2</v>
      </c>
    </row>
    <row r="24" spans="1:16" ht="20.100000000000001" customHeight="1" x14ac:dyDescent="0.25">
      <c r="A24" s="8" t="s">
        <v>183</v>
      </c>
      <c r="B24" s="19">
        <v>5575.18</v>
      </c>
      <c r="C24" s="140">
        <v>9726.6</v>
      </c>
      <c r="D24" s="247">
        <f t="shared" si="2"/>
        <v>5.3140696283827601E-3</v>
      </c>
      <c r="E24" s="215">
        <f t="shared" si="3"/>
        <v>8.207752938484995E-3</v>
      </c>
      <c r="F24" s="52">
        <f t="shared" si="4"/>
        <v>0.74462528564100172</v>
      </c>
      <c r="H24" s="19">
        <v>1695.0980000000004</v>
      </c>
      <c r="I24" s="140">
        <v>2909.136</v>
      </c>
      <c r="J24" s="247">
        <f t="shared" si="5"/>
        <v>7.0519933168441355E-3</v>
      </c>
      <c r="K24" s="215">
        <f t="shared" si="6"/>
        <v>1.1338203484415874E-2</v>
      </c>
      <c r="L24" s="52">
        <f t="shared" si="7"/>
        <v>0.71620519875546973</v>
      </c>
      <c r="N24" s="27">
        <f t="shared" si="0"/>
        <v>3.0404363625927777</v>
      </c>
      <c r="O24" s="152">
        <f t="shared" si="1"/>
        <v>2.99090740854975</v>
      </c>
      <c r="P24" s="52">
        <f t="shared" si="8"/>
        <v>-1.6290080809581935E-2</v>
      </c>
    </row>
    <row r="25" spans="1:16" ht="20.100000000000001" customHeight="1" x14ac:dyDescent="0.25">
      <c r="A25" s="8" t="s">
        <v>185</v>
      </c>
      <c r="B25" s="19">
        <v>7814.7500000000009</v>
      </c>
      <c r="C25" s="140">
        <v>7728.4000000000005</v>
      </c>
      <c r="D25" s="247">
        <f t="shared" si="2"/>
        <v>7.448750646329657E-3</v>
      </c>
      <c r="E25" s="215">
        <f t="shared" si="3"/>
        <v>6.5215797719436848E-3</v>
      </c>
      <c r="F25" s="52">
        <f t="shared" si="4"/>
        <v>-1.1049617710099536E-2</v>
      </c>
      <c r="H25" s="19">
        <v>2742.3300000000004</v>
      </c>
      <c r="I25" s="140">
        <v>2622.8410000000008</v>
      </c>
      <c r="J25" s="247">
        <f t="shared" si="5"/>
        <v>1.140871668339009E-2</v>
      </c>
      <c r="K25" s="215">
        <f t="shared" si="6"/>
        <v>1.0222383884860943E-2</v>
      </c>
      <c r="L25" s="52">
        <f t="shared" si="7"/>
        <v>-4.3572071924239446E-2</v>
      </c>
      <c r="N25" s="27">
        <f t="shared" si="0"/>
        <v>3.5091717585335425</v>
      </c>
      <c r="O25" s="152">
        <f t="shared" si="1"/>
        <v>3.3937697324155076</v>
      </c>
      <c r="P25" s="52">
        <f t="shared" si="8"/>
        <v>-3.2885830064431076E-2</v>
      </c>
    </row>
    <row r="26" spans="1:16" ht="20.100000000000001" customHeight="1" x14ac:dyDescent="0.25">
      <c r="A26" s="8" t="s">
        <v>178</v>
      </c>
      <c r="B26" s="19">
        <v>12036.199999999997</v>
      </c>
      <c r="C26" s="140">
        <v>10366.489999999998</v>
      </c>
      <c r="D26" s="247">
        <f t="shared" si="2"/>
        <v>1.1472491446220671E-2</v>
      </c>
      <c r="E26" s="215">
        <f t="shared" si="3"/>
        <v>8.7477215840350477E-3</v>
      </c>
      <c r="F26" s="52">
        <f t="shared" si="4"/>
        <v>-0.13872401588541231</v>
      </c>
      <c r="H26" s="19">
        <v>2849.9759999999992</v>
      </c>
      <c r="I26" s="140">
        <v>2488.6440000000002</v>
      </c>
      <c r="J26" s="247">
        <f t="shared" si="5"/>
        <v>1.1856548532985215E-2</v>
      </c>
      <c r="K26" s="215">
        <f t="shared" si="6"/>
        <v>9.6993581847911754E-3</v>
      </c>
      <c r="L26" s="52">
        <f t="shared" si="7"/>
        <v>-0.12678422555137273</v>
      </c>
      <c r="N26" s="27">
        <f t="shared" si="0"/>
        <v>2.3678370249746599</v>
      </c>
      <c r="O26" s="152">
        <f t="shared" si="1"/>
        <v>2.4006621334704423</v>
      </c>
      <c r="P26" s="52">
        <f t="shared" si="8"/>
        <v>1.3862908700878073E-2</v>
      </c>
    </row>
    <row r="27" spans="1:16" ht="20.100000000000001" customHeight="1" x14ac:dyDescent="0.25">
      <c r="A27" s="8" t="s">
        <v>186</v>
      </c>
      <c r="B27" s="19">
        <v>6783.5199999999995</v>
      </c>
      <c r="C27" s="140">
        <v>7937.7499999999991</v>
      </c>
      <c r="D27" s="247">
        <f t="shared" si="2"/>
        <v>6.4658177145001626E-3</v>
      </c>
      <c r="E27" s="215">
        <f t="shared" si="3"/>
        <v>6.6982389414039093E-3</v>
      </c>
      <c r="F27" s="52">
        <f t="shared" si="4"/>
        <v>0.17015207443922914</v>
      </c>
      <c r="H27" s="19">
        <v>1946.3060000000003</v>
      </c>
      <c r="I27" s="140">
        <v>2334.8230000000003</v>
      </c>
      <c r="J27" s="247">
        <f t="shared" si="5"/>
        <v>8.0970757469678092E-3</v>
      </c>
      <c r="K27" s="215">
        <f t="shared" si="6"/>
        <v>9.0998489840606721E-3</v>
      </c>
      <c r="L27" s="52">
        <f t="shared" si="7"/>
        <v>0.19961763463710228</v>
      </c>
      <c r="N27" s="27">
        <f t="shared" si="0"/>
        <v>2.8691682194494899</v>
      </c>
      <c r="O27" s="152">
        <f t="shared" si="1"/>
        <v>2.9414166482945427</v>
      </c>
      <c r="P27" s="52">
        <f t="shared" si="8"/>
        <v>2.5180966509839312E-2</v>
      </c>
    </row>
    <row r="28" spans="1:16" ht="20.100000000000001" customHeight="1" x14ac:dyDescent="0.25">
      <c r="A28" s="8" t="s">
        <v>187</v>
      </c>
      <c r="B28" s="19">
        <v>39673.660000000003</v>
      </c>
      <c r="C28" s="140">
        <v>30850.53</v>
      </c>
      <c r="D28" s="247">
        <f t="shared" si="2"/>
        <v>3.7815566789374332E-2</v>
      </c>
      <c r="E28" s="215">
        <f t="shared" si="3"/>
        <v>2.6033097717734818E-2</v>
      </c>
      <c r="F28" s="52">
        <f t="shared" si="4"/>
        <v>-0.22239264035634734</v>
      </c>
      <c r="H28" s="19">
        <v>3044.5260000000007</v>
      </c>
      <c r="I28" s="140">
        <v>2309.3949999999991</v>
      </c>
      <c r="J28" s="247">
        <f t="shared" si="5"/>
        <v>1.2665920793345404E-2</v>
      </c>
      <c r="K28" s="215">
        <f t="shared" si="6"/>
        <v>9.0007447007952133E-3</v>
      </c>
      <c r="L28" s="52">
        <f t="shared" si="7"/>
        <v>-0.24145991855546692</v>
      </c>
      <c r="N28" s="27">
        <f t="shared" si="0"/>
        <v>0.76739226983343622</v>
      </c>
      <c r="O28" s="152">
        <f t="shared" si="1"/>
        <v>0.74857547017830783</v>
      </c>
      <c r="P28" s="52">
        <f t="shared" si="8"/>
        <v>-2.4520444621122663E-2</v>
      </c>
    </row>
    <row r="29" spans="1:16" ht="20.100000000000001" customHeight="1" x14ac:dyDescent="0.25">
      <c r="A29" s="8" t="s">
        <v>184</v>
      </c>
      <c r="B29" s="19">
        <v>6098.7700000000023</v>
      </c>
      <c r="C29" s="140">
        <v>7267.8</v>
      </c>
      <c r="D29" s="247">
        <f t="shared" si="2"/>
        <v>5.8131375897265986E-3</v>
      </c>
      <c r="E29" s="215">
        <f t="shared" si="3"/>
        <v>6.1329042837498455E-3</v>
      </c>
      <c r="F29" s="52">
        <f>(C29-B29)/B29</f>
        <v>0.19168291311198773</v>
      </c>
      <c r="H29" s="19">
        <v>2299.3639999999996</v>
      </c>
      <c r="I29" s="140">
        <v>2208.8620000000005</v>
      </c>
      <c r="J29" s="247">
        <f t="shared" si="5"/>
        <v>9.5658773480896044E-3</v>
      </c>
      <c r="K29" s="215">
        <f t="shared" si="6"/>
        <v>8.6089226577904295E-3</v>
      </c>
      <c r="L29" s="52">
        <f>(I29-H29)/H29</f>
        <v>-3.9359579431529353E-2</v>
      </c>
      <c r="N29" s="27">
        <f t="shared" si="0"/>
        <v>3.7702094028795949</v>
      </c>
      <c r="O29" s="152">
        <f t="shared" si="1"/>
        <v>3.0392443380390222</v>
      </c>
      <c r="P29" s="52">
        <f>(O29-N29)/N29</f>
        <v>-0.19387916869611521</v>
      </c>
    </row>
    <row r="30" spans="1:16" ht="20.100000000000001" customHeight="1" x14ac:dyDescent="0.25">
      <c r="A30" s="8" t="s">
        <v>182</v>
      </c>
      <c r="B30" s="19">
        <v>916.34000000000015</v>
      </c>
      <c r="C30" s="140">
        <v>931.56</v>
      </c>
      <c r="D30" s="247">
        <f t="shared" si="2"/>
        <v>8.7342373937204885E-4</v>
      </c>
      <c r="E30" s="215">
        <f t="shared" si="3"/>
        <v>7.8609322141088168E-4</v>
      </c>
      <c r="F30" s="52">
        <f t="shared" si="4"/>
        <v>1.6609555405198723E-2</v>
      </c>
      <c r="H30" s="19">
        <v>1750.0140000000001</v>
      </c>
      <c r="I30" s="140">
        <v>1873.348</v>
      </c>
      <c r="J30" s="247">
        <f t="shared" si="5"/>
        <v>7.2804563703005197E-3</v>
      </c>
      <c r="K30" s="215">
        <f t="shared" si="6"/>
        <v>7.3012746125047118E-3</v>
      </c>
      <c r="L30" s="52">
        <f t="shared" si="7"/>
        <v>7.0476007620510359E-2</v>
      </c>
      <c r="N30" s="27">
        <f t="shared" si="0"/>
        <v>19.09786760372787</v>
      </c>
      <c r="O30" s="152">
        <f t="shared" si="1"/>
        <v>20.109794323500367</v>
      </c>
      <c r="P30" s="52">
        <f t="shared" si="8"/>
        <v>5.2986372131670359E-2</v>
      </c>
    </row>
    <row r="31" spans="1:16" ht="20.100000000000001" customHeight="1" x14ac:dyDescent="0.25">
      <c r="A31" s="8" t="s">
        <v>199</v>
      </c>
      <c r="B31" s="19">
        <v>4584.01</v>
      </c>
      <c r="C31" s="140">
        <v>4854.8300000000017</v>
      </c>
      <c r="D31" s="247">
        <f t="shared" si="2"/>
        <v>4.3693205093293594E-3</v>
      </c>
      <c r="E31" s="215">
        <f t="shared" si="3"/>
        <v>4.0967290932437976E-3</v>
      </c>
      <c r="F31" s="52">
        <f t="shared" si="4"/>
        <v>5.9079277750267022E-2</v>
      </c>
      <c r="H31" s="19">
        <v>1548.1070000000007</v>
      </c>
      <c r="I31" s="140">
        <v>1868.1790000000003</v>
      </c>
      <c r="J31" s="247">
        <f t="shared" si="5"/>
        <v>6.4404773162139448E-3</v>
      </c>
      <c r="K31" s="215">
        <f t="shared" si="6"/>
        <v>7.2811287087687082E-3</v>
      </c>
      <c r="L31" s="52">
        <f t="shared" si="7"/>
        <v>0.20675056698277286</v>
      </c>
      <c r="N31" s="27">
        <f t="shared" si="0"/>
        <v>3.377189404037078</v>
      </c>
      <c r="O31" s="152">
        <f t="shared" si="1"/>
        <v>3.8480832490530044</v>
      </c>
      <c r="P31" s="52">
        <f t="shared" si="8"/>
        <v>0.13943364990220028</v>
      </c>
    </row>
    <row r="32" spans="1:16" ht="20.100000000000001" customHeight="1" thickBot="1" x14ac:dyDescent="0.3">
      <c r="A32" s="8" t="s">
        <v>17</v>
      </c>
      <c r="B32" s="19">
        <f>B33-SUM(B7:B31)</f>
        <v>106472.59000000032</v>
      </c>
      <c r="C32" s="140">
        <f>C33-SUM(C7:C31)</f>
        <v>107207.63000000012</v>
      </c>
      <c r="D32" s="247">
        <f t="shared" si="2"/>
        <v>0.1014860070480687</v>
      </c>
      <c r="E32" s="215">
        <f t="shared" si="3"/>
        <v>9.0466734538329235E-2</v>
      </c>
      <c r="F32" s="52">
        <f t="shared" si="4"/>
        <v>6.903560813161418E-3</v>
      </c>
      <c r="H32" s="19">
        <f>H33-SUM(H7:H31)</f>
        <v>21604.078999999969</v>
      </c>
      <c r="I32" s="142">
        <f>I33-SUM(I7:I31)</f>
        <v>22657.710999999836</v>
      </c>
      <c r="J32" s="247">
        <f t="shared" si="5"/>
        <v>8.9877883594088645E-2</v>
      </c>
      <c r="K32" s="215">
        <f t="shared" si="6"/>
        <v>8.8307228609829855E-2</v>
      </c>
      <c r="L32" s="52">
        <f t="shared" si="7"/>
        <v>4.8770049396684223E-2</v>
      </c>
      <c r="N32" s="27">
        <f t="shared" si="0"/>
        <v>2.029074243427337</v>
      </c>
      <c r="O32" s="152">
        <f t="shared" si="1"/>
        <v>2.1134420190055323</v>
      </c>
      <c r="P32" s="52">
        <f t="shared" si="8"/>
        <v>4.1579442374512894E-2</v>
      </c>
    </row>
    <row r="33" spans="1:16" ht="26.25" customHeight="1" thickBot="1" x14ac:dyDescent="0.3">
      <c r="A33" s="12" t="s">
        <v>18</v>
      </c>
      <c r="B33" s="17">
        <v>1049135.6700000004</v>
      </c>
      <c r="C33" s="145">
        <v>1185050.2900000005</v>
      </c>
      <c r="D33" s="243">
        <f>SUM(D7:D32)</f>
        <v>1</v>
      </c>
      <c r="E33" s="244">
        <f>SUM(E7:E32)</f>
        <v>0.99999999999999933</v>
      </c>
      <c r="F33" s="57">
        <f t="shared" si="4"/>
        <v>0.12954913638576415</v>
      </c>
      <c r="G33" s="1"/>
      <c r="H33" s="17">
        <v>240371.46999999997</v>
      </c>
      <c r="I33" s="145">
        <v>256578.21399999986</v>
      </c>
      <c r="J33" s="243">
        <f>SUM(J7:J32)</f>
        <v>1</v>
      </c>
      <c r="K33" s="244">
        <f>SUM(K7:K32)</f>
        <v>1</v>
      </c>
      <c r="L33" s="57">
        <f t="shared" si="7"/>
        <v>6.7423742093851199E-2</v>
      </c>
      <c r="N33" s="29">
        <f t="shared" si="0"/>
        <v>2.2911380946565267</v>
      </c>
      <c r="O33" s="146">
        <f t="shared" si="1"/>
        <v>2.1651251104288556</v>
      </c>
      <c r="P33" s="57">
        <f t="shared" si="8"/>
        <v>-5.5000169794026423E-2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F37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66570.62999999999</v>
      </c>
      <c r="C39" s="147">
        <v>85024.309999999983</v>
      </c>
      <c r="D39" s="247">
        <f t="shared" ref="D39:D61" si="9">B39/$B$62</f>
        <v>0.15876164986349769</v>
      </c>
      <c r="E39" s="246">
        <f t="shared" ref="E39:E61" si="10">C39/$C$62</f>
        <v>0.16890346799924252</v>
      </c>
      <c r="F39" s="52">
        <f>(C39-B39)/B39</f>
        <v>0.2772045269813429</v>
      </c>
      <c r="H39" s="39">
        <v>13248.317000000001</v>
      </c>
      <c r="I39" s="147">
        <v>15636.167999999996</v>
      </c>
      <c r="J39" s="247">
        <f t="shared" ref="J39:J61" si="11">H39/$H$62</f>
        <v>0.15233313576569391</v>
      </c>
      <c r="K39" s="246">
        <f t="shared" ref="K39:K61" si="12">I39/$I$62</f>
        <v>0.16724477409817431</v>
      </c>
      <c r="L39" s="52">
        <f>(I39-H39)/H39</f>
        <v>0.18023806344609622</v>
      </c>
      <c r="N39" s="27">
        <f t="shared" ref="N39:N62" si="13">(H39/B39)*10</f>
        <v>1.9901144093123353</v>
      </c>
      <c r="O39" s="151">
        <f t="shared" ref="O39:O62" si="14">(I39/C39)*10</f>
        <v>1.8390232158308606</v>
      </c>
      <c r="P39" s="61">
        <f t="shared" si="8"/>
        <v>-7.5920858004180178E-2</v>
      </c>
    </row>
    <row r="40" spans="1:16" ht="20.100000000000001" customHeight="1" x14ac:dyDescent="0.25">
      <c r="A40" s="38" t="s">
        <v>172</v>
      </c>
      <c r="B40" s="19">
        <v>58981.720000000008</v>
      </c>
      <c r="C40" s="140">
        <v>62845.96</v>
      </c>
      <c r="D40" s="247">
        <f t="shared" si="9"/>
        <v>0.14066315999994083</v>
      </c>
      <c r="E40" s="215">
        <f t="shared" si="10"/>
        <v>0.12484547764917678</v>
      </c>
      <c r="F40" s="52">
        <f t="shared" ref="F40:F62" si="15">(C40-B40)/B40</f>
        <v>6.5515892042483509E-2</v>
      </c>
      <c r="H40" s="19">
        <v>13015.050000000001</v>
      </c>
      <c r="I40" s="140">
        <v>13922.817000000003</v>
      </c>
      <c r="J40" s="247">
        <f t="shared" si="11"/>
        <v>0.1496509616011826</v>
      </c>
      <c r="K40" s="215">
        <f t="shared" si="12"/>
        <v>0.14891873660958505</v>
      </c>
      <c r="L40" s="52">
        <f t="shared" ref="L40:L62" si="16">(I40-H40)/H40</f>
        <v>6.9747484642779051E-2</v>
      </c>
      <c r="N40" s="27">
        <f t="shared" si="13"/>
        <v>2.2066243575128022</v>
      </c>
      <c r="O40" s="152">
        <f t="shared" si="14"/>
        <v>2.2153877512572016</v>
      </c>
      <c r="P40" s="52">
        <f t="shared" si="8"/>
        <v>3.9714026152947246E-3</v>
      </c>
    </row>
    <row r="41" spans="1:16" ht="20.100000000000001" customHeight="1" x14ac:dyDescent="0.25">
      <c r="A41" s="38" t="s">
        <v>165</v>
      </c>
      <c r="B41" s="19">
        <v>70463.840000000026</v>
      </c>
      <c r="C41" s="140">
        <v>63845.120000000017</v>
      </c>
      <c r="D41" s="247">
        <f t="shared" si="9"/>
        <v>0.16804641167009429</v>
      </c>
      <c r="E41" s="215">
        <f t="shared" si="10"/>
        <v>0.12683034043825586</v>
      </c>
      <c r="F41" s="52">
        <f t="shared" si="15"/>
        <v>-9.393073099621034E-2</v>
      </c>
      <c r="H41" s="19">
        <v>12678.174999999999</v>
      </c>
      <c r="I41" s="140">
        <v>12087.731000000002</v>
      </c>
      <c r="J41" s="247">
        <f t="shared" si="11"/>
        <v>0.14577747147326156</v>
      </c>
      <c r="K41" s="215">
        <f t="shared" si="12"/>
        <v>0.12929061906053321</v>
      </c>
      <c r="L41" s="52">
        <f t="shared" si="16"/>
        <v>-4.6571687171063476E-2</v>
      </c>
      <c r="N41" s="27">
        <f t="shared" si="13"/>
        <v>1.7992455421106763</v>
      </c>
      <c r="O41" s="152">
        <f t="shared" si="14"/>
        <v>1.8932897298963489</v>
      </c>
      <c r="P41" s="52">
        <f t="shared" si="8"/>
        <v>5.2268679057195448E-2</v>
      </c>
    </row>
    <row r="42" spans="1:16" ht="20.100000000000001" customHeight="1" x14ac:dyDescent="0.25">
      <c r="A42" s="38" t="s">
        <v>177</v>
      </c>
      <c r="B42" s="19">
        <v>42320.280000000006</v>
      </c>
      <c r="C42" s="140">
        <v>39236.47</v>
      </c>
      <c r="D42" s="247">
        <f t="shared" si="9"/>
        <v>0.10092795389626305</v>
      </c>
      <c r="E42" s="215">
        <f t="shared" si="10"/>
        <v>7.7944482643237445E-2</v>
      </c>
      <c r="F42" s="52">
        <f t="shared" si="15"/>
        <v>-7.2868374216805851E-2</v>
      </c>
      <c r="H42" s="19">
        <v>9995.3839999999982</v>
      </c>
      <c r="I42" s="140">
        <v>9324.348</v>
      </c>
      <c r="J42" s="247">
        <f t="shared" si="11"/>
        <v>0.11492993320602492</v>
      </c>
      <c r="K42" s="215">
        <f t="shared" si="12"/>
        <v>9.9733417732066065E-2</v>
      </c>
      <c r="L42" s="52">
        <f t="shared" si="16"/>
        <v>-6.7134589326432917E-2</v>
      </c>
      <c r="N42" s="27">
        <f t="shared" si="13"/>
        <v>2.3618425965045593</v>
      </c>
      <c r="O42" s="152">
        <f t="shared" si="14"/>
        <v>2.3764492575402425</v>
      </c>
      <c r="P42" s="52">
        <f t="shared" si="8"/>
        <v>6.1844345839559859E-3</v>
      </c>
    </row>
    <row r="43" spans="1:16" ht="20.100000000000001" customHeight="1" x14ac:dyDescent="0.25">
      <c r="A43" s="38" t="s">
        <v>176</v>
      </c>
      <c r="B43" s="19">
        <v>39495.180000000008</v>
      </c>
      <c r="C43" s="140">
        <v>117412.99000000002</v>
      </c>
      <c r="D43" s="247">
        <f t="shared" si="9"/>
        <v>9.4190485180263711E-2</v>
      </c>
      <c r="E43" s="215">
        <f t="shared" si="10"/>
        <v>0.2332446002697392</v>
      </c>
      <c r="F43" s="52">
        <f t="shared" si="15"/>
        <v>1.9728435216651752</v>
      </c>
      <c r="H43" s="19">
        <v>6081.762999999999</v>
      </c>
      <c r="I43" s="140">
        <v>8955.9420000000027</v>
      </c>
      <c r="J43" s="247">
        <f t="shared" si="11"/>
        <v>6.9929941197344067E-2</v>
      </c>
      <c r="K43" s="215">
        <f t="shared" si="12"/>
        <v>9.5792939588929482E-2</v>
      </c>
      <c r="L43" s="52">
        <f t="shared" si="16"/>
        <v>0.47258977372186389</v>
      </c>
      <c r="N43" s="27">
        <f t="shared" si="13"/>
        <v>1.5398747391453838</v>
      </c>
      <c r="O43" s="152">
        <f t="shared" si="14"/>
        <v>0.76277267106476043</v>
      </c>
      <c r="P43" s="52">
        <f t="shared" si="8"/>
        <v>-0.50465278007736381</v>
      </c>
    </row>
    <row r="44" spans="1:16" ht="20.100000000000001" customHeight="1" x14ac:dyDescent="0.25">
      <c r="A44" s="38" t="s">
        <v>170</v>
      </c>
      <c r="B44" s="19">
        <v>40977.409999999989</v>
      </c>
      <c r="C44" s="140">
        <v>25881.340000000007</v>
      </c>
      <c r="D44" s="247">
        <f t="shared" si="9"/>
        <v>9.7725396601068493E-2</v>
      </c>
      <c r="E44" s="215">
        <f t="shared" si="10"/>
        <v>5.1414096538596049E-2</v>
      </c>
      <c r="F44" s="52">
        <f t="shared" si="15"/>
        <v>-0.3683998085774573</v>
      </c>
      <c r="H44" s="19">
        <v>6697.3330000000024</v>
      </c>
      <c r="I44" s="140">
        <v>6418.5860000000002</v>
      </c>
      <c r="J44" s="247">
        <f t="shared" si="11"/>
        <v>7.7007950304711345E-2</v>
      </c>
      <c r="K44" s="215">
        <f t="shared" si="12"/>
        <v>6.8653327695104363E-2</v>
      </c>
      <c r="L44" s="52">
        <f t="shared" si="16"/>
        <v>-4.1620597333297003E-2</v>
      </c>
      <c r="N44" s="27">
        <f t="shared" si="13"/>
        <v>1.6343963661929839</v>
      </c>
      <c r="O44" s="152">
        <f t="shared" si="14"/>
        <v>2.4800052856614063</v>
      </c>
      <c r="P44" s="52">
        <f t="shared" si="8"/>
        <v>0.51738301489136806</v>
      </c>
    </row>
    <row r="45" spans="1:16" ht="20.100000000000001" customHeight="1" x14ac:dyDescent="0.25">
      <c r="A45" s="38" t="s">
        <v>179</v>
      </c>
      <c r="B45" s="19">
        <v>20563.639999999992</v>
      </c>
      <c r="C45" s="140">
        <v>27768.749999999993</v>
      </c>
      <c r="D45" s="247">
        <f t="shared" si="9"/>
        <v>4.9041407803997274E-2</v>
      </c>
      <c r="E45" s="215">
        <f t="shared" si="10"/>
        <v>5.5163495910804397E-2</v>
      </c>
      <c r="F45" s="52">
        <f t="shared" si="15"/>
        <v>0.35038106094057292</v>
      </c>
      <c r="H45" s="19">
        <v>4627.7489999999989</v>
      </c>
      <c r="I45" s="140">
        <v>5829.2579999999998</v>
      </c>
      <c r="J45" s="247">
        <f t="shared" si="11"/>
        <v>5.3211250659729384E-2</v>
      </c>
      <c r="K45" s="215">
        <f t="shared" si="12"/>
        <v>6.2349863302183485E-2</v>
      </c>
      <c r="L45" s="52">
        <f t="shared" si="16"/>
        <v>0.25963141043302074</v>
      </c>
      <c r="N45" s="27">
        <f t="shared" si="13"/>
        <v>2.2504522545619361</v>
      </c>
      <c r="O45" s="152">
        <f t="shared" si="14"/>
        <v>2.0992151249155979</v>
      </c>
      <c r="P45" s="52">
        <f t="shared" si="8"/>
        <v>-6.7202994126963775E-2</v>
      </c>
    </row>
    <row r="46" spans="1:16" ht="20.100000000000001" customHeight="1" x14ac:dyDescent="0.25">
      <c r="A46" s="38" t="s">
        <v>171</v>
      </c>
      <c r="B46" s="19">
        <v>15884.069999999996</v>
      </c>
      <c r="C46" s="140">
        <v>15776.05</v>
      </c>
      <c r="D46" s="247">
        <f t="shared" si="9"/>
        <v>3.7881287284607157E-2</v>
      </c>
      <c r="E46" s="215">
        <f t="shared" si="10"/>
        <v>3.1339619884353666E-2</v>
      </c>
      <c r="F46" s="52">
        <f t="shared" si="15"/>
        <v>-6.8005240470481948E-3</v>
      </c>
      <c r="H46" s="19">
        <v>4356.5279999999984</v>
      </c>
      <c r="I46" s="140">
        <v>4245.3349999999991</v>
      </c>
      <c r="J46" s="247">
        <f t="shared" si="11"/>
        <v>5.0092669981481174E-2</v>
      </c>
      <c r="K46" s="215">
        <f t="shared" si="12"/>
        <v>4.5408190360072424E-2</v>
      </c>
      <c r="L46" s="52">
        <f t="shared" si="16"/>
        <v>-2.5523306633171951E-2</v>
      </c>
      <c r="N46" s="27">
        <f t="shared" si="13"/>
        <v>2.7427025944861736</v>
      </c>
      <c r="O46" s="152">
        <f t="shared" si="14"/>
        <v>2.6909999651370269</v>
      </c>
      <c r="P46" s="52">
        <f t="shared" si="8"/>
        <v>-1.8850979122959865E-2</v>
      </c>
    </row>
    <row r="47" spans="1:16" ht="20.100000000000001" customHeight="1" x14ac:dyDescent="0.25">
      <c r="A47" s="38" t="s">
        <v>180</v>
      </c>
      <c r="B47" s="19">
        <v>17400.530000000006</v>
      </c>
      <c r="C47" s="140">
        <v>18097.560000000001</v>
      </c>
      <c r="D47" s="247">
        <f t="shared" si="9"/>
        <v>4.1497832472056954E-2</v>
      </c>
      <c r="E47" s="215">
        <f t="shared" si="10"/>
        <v>3.5951372570084628E-2</v>
      </c>
      <c r="F47" s="52">
        <f t="shared" si="15"/>
        <v>4.0057975245581308E-2</v>
      </c>
      <c r="H47" s="19">
        <v>4046.4130000000014</v>
      </c>
      <c r="I47" s="140">
        <v>4135.8220000000001</v>
      </c>
      <c r="J47" s="247">
        <f t="shared" si="11"/>
        <v>4.6526874386615971E-2</v>
      </c>
      <c r="K47" s="215">
        <f t="shared" si="12"/>
        <v>4.4236837062652419E-2</v>
      </c>
      <c r="L47" s="52">
        <f t="shared" si="16"/>
        <v>2.2095866141196834E-2</v>
      </c>
      <c r="N47" s="27">
        <f t="shared" si="13"/>
        <v>2.325453879853085</v>
      </c>
      <c r="O47" s="152">
        <f t="shared" si="14"/>
        <v>2.2852926029807334</v>
      </c>
      <c r="P47" s="52">
        <f t="shared" si="8"/>
        <v>-1.7270296014165142E-2</v>
      </c>
    </row>
    <row r="48" spans="1:16" ht="20.100000000000001" customHeight="1" x14ac:dyDescent="0.25">
      <c r="A48" s="38" t="s">
        <v>183</v>
      </c>
      <c r="B48" s="19">
        <v>5575.18</v>
      </c>
      <c r="C48" s="140">
        <v>9726.6</v>
      </c>
      <c r="D48" s="247">
        <f t="shared" si="9"/>
        <v>1.3296025215413693E-2</v>
      </c>
      <c r="E48" s="215">
        <f t="shared" si="10"/>
        <v>1.9322197049778264E-2</v>
      </c>
      <c r="F48" s="52">
        <f t="shared" si="15"/>
        <v>0.74462528564100172</v>
      </c>
      <c r="H48" s="19">
        <v>1695.0980000000004</v>
      </c>
      <c r="I48" s="140">
        <v>2909.136</v>
      </c>
      <c r="J48" s="247">
        <f t="shared" si="11"/>
        <v>1.9490746920545175E-2</v>
      </c>
      <c r="K48" s="215">
        <f t="shared" si="12"/>
        <v>3.1116178410264369E-2</v>
      </c>
      <c r="L48" s="52">
        <f t="shared" si="16"/>
        <v>0.71620519875546973</v>
      </c>
      <c r="N48" s="27">
        <f t="shared" si="13"/>
        <v>3.0404363625927777</v>
      </c>
      <c r="O48" s="152">
        <f t="shared" si="14"/>
        <v>2.99090740854975</v>
      </c>
      <c r="P48" s="52">
        <f t="shared" si="8"/>
        <v>-1.6290080809581935E-2</v>
      </c>
    </row>
    <row r="49" spans="1:16" ht="20.100000000000001" customHeight="1" x14ac:dyDescent="0.25">
      <c r="A49" s="38" t="s">
        <v>178</v>
      </c>
      <c r="B49" s="19">
        <v>12036.199999999997</v>
      </c>
      <c r="C49" s="140">
        <v>10366.489999999998</v>
      </c>
      <c r="D49" s="247">
        <f t="shared" si="9"/>
        <v>2.8704655042126399E-2</v>
      </c>
      <c r="E49" s="215">
        <f t="shared" si="10"/>
        <v>2.0593358675647794E-2</v>
      </c>
      <c r="F49" s="52">
        <f t="shared" si="15"/>
        <v>-0.13872401588541231</v>
      </c>
      <c r="H49" s="19">
        <v>2849.9759999999992</v>
      </c>
      <c r="I49" s="140">
        <v>2488.6440000000002</v>
      </c>
      <c r="J49" s="247">
        <f t="shared" si="11"/>
        <v>3.2769881709274404E-2</v>
      </c>
      <c r="K49" s="215">
        <f t="shared" si="12"/>
        <v>2.6618587341270386E-2</v>
      </c>
      <c r="L49" s="52">
        <f t="shared" si="16"/>
        <v>-0.12678422555137273</v>
      </c>
      <c r="N49" s="27">
        <f t="shared" si="13"/>
        <v>2.3678370249746599</v>
      </c>
      <c r="O49" s="152">
        <f t="shared" si="14"/>
        <v>2.4006621334704423</v>
      </c>
      <c r="P49" s="52">
        <f t="shared" si="8"/>
        <v>1.3862908700878073E-2</v>
      </c>
    </row>
    <row r="50" spans="1:16" ht="20.100000000000001" customHeight="1" x14ac:dyDescent="0.25">
      <c r="A50" s="38" t="s">
        <v>186</v>
      </c>
      <c r="B50" s="19">
        <v>6783.5199999999995</v>
      </c>
      <c r="C50" s="140">
        <v>7937.7499999999991</v>
      </c>
      <c r="D50" s="247">
        <f t="shared" si="9"/>
        <v>1.617774726004597E-2</v>
      </c>
      <c r="E50" s="215">
        <f t="shared" si="10"/>
        <v>1.5768590219796989E-2</v>
      </c>
      <c r="F50" s="52">
        <f t="shared" si="15"/>
        <v>0.17015207443922914</v>
      </c>
      <c r="H50" s="19">
        <v>1946.3060000000003</v>
      </c>
      <c r="I50" s="140">
        <v>2334.8230000000003</v>
      </c>
      <c r="J50" s="247">
        <f t="shared" si="11"/>
        <v>2.2379212102154915E-2</v>
      </c>
      <c r="K50" s="215">
        <f t="shared" si="12"/>
        <v>2.4973314765754744E-2</v>
      </c>
      <c r="L50" s="52">
        <f t="shared" si="16"/>
        <v>0.19961763463710228</v>
      </c>
      <c r="N50" s="27">
        <f t="shared" si="13"/>
        <v>2.8691682194494899</v>
      </c>
      <c r="O50" s="152">
        <f t="shared" si="14"/>
        <v>2.9414166482945427</v>
      </c>
      <c r="P50" s="52">
        <f t="shared" si="8"/>
        <v>2.5180966509839312E-2</v>
      </c>
    </row>
    <row r="51" spans="1:16" ht="20.100000000000001" customHeight="1" x14ac:dyDescent="0.25">
      <c r="A51" s="38" t="s">
        <v>189</v>
      </c>
      <c r="B51" s="19">
        <v>9635.4599999999991</v>
      </c>
      <c r="C51" s="140">
        <v>6542.2400000000016</v>
      </c>
      <c r="D51" s="247">
        <f t="shared" si="9"/>
        <v>2.2979225625380708E-2</v>
      </c>
      <c r="E51" s="215">
        <f t="shared" si="10"/>
        <v>1.2996365680396169E-2</v>
      </c>
      <c r="F51" s="52">
        <f t="shared" si="15"/>
        <v>-0.32102463193246589</v>
      </c>
      <c r="H51" s="19">
        <v>2143.5389999999998</v>
      </c>
      <c r="I51" s="140">
        <v>1482.0480000000002</v>
      </c>
      <c r="J51" s="247">
        <f t="shared" si="11"/>
        <v>2.4647056490727064E-2</v>
      </c>
      <c r="K51" s="215">
        <f t="shared" si="12"/>
        <v>1.5852015849577159E-2</v>
      </c>
      <c r="L51" s="52">
        <f t="shared" si="16"/>
        <v>-0.3085976042423299</v>
      </c>
      <c r="N51" s="27">
        <f t="shared" si="13"/>
        <v>2.2246358762321674</v>
      </c>
      <c r="O51" s="152">
        <f t="shared" si="14"/>
        <v>2.2653525398028806</v>
      </c>
      <c r="P51" s="52">
        <f t="shared" si="8"/>
        <v>1.8302619321088377E-2</v>
      </c>
    </row>
    <row r="52" spans="1:16" ht="20.100000000000001" customHeight="1" x14ac:dyDescent="0.25">
      <c r="A52" s="38" t="s">
        <v>190</v>
      </c>
      <c r="B52" s="19">
        <v>2725.7800000000007</v>
      </c>
      <c r="C52" s="140">
        <v>3585.1099999999997</v>
      </c>
      <c r="D52" s="247">
        <f t="shared" si="9"/>
        <v>6.5006043951352857E-3</v>
      </c>
      <c r="E52" s="215">
        <f t="shared" si="10"/>
        <v>7.121933858196137E-3</v>
      </c>
      <c r="F52" s="52">
        <f t="shared" si="15"/>
        <v>0.31526021909324992</v>
      </c>
      <c r="H52" s="19">
        <v>837.72</v>
      </c>
      <c r="I52" s="140">
        <v>1118.703</v>
      </c>
      <c r="J52" s="247">
        <f t="shared" si="11"/>
        <v>9.6323566603695471E-3</v>
      </c>
      <c r="K52" s="215">
        <f t="shared" si="12"/>
        <v>1.1965670266394552E-2</v>
      </c>
      <c r="L52" s="52">
        <f t="shared" si="16"/>
        <v>0.3354139808050422</v>
      </c>
      <c r="N52" s="27">
        <f t="shared" ref="N52" si="17">(H52/B52)*10</f>
        <v>3.0733221316467207</v>
      </c>
      <c r="O52" s="152">
        <f t="shared" ref="O52" si="18">(I52/C52)*10</f>
        <v>3.1204147153085957</v>
      </c>
      <c r="P52" s="52">
        <f t="shared" ref="P52" si="19">(O52-N52)/N52</f>
        <v>1.5323022333699275E-2</v>
      </c>
    </row>
    <row r="53" spans="1:16" ht="20.100000000000001" customHeight="1" x14ac:dyDescent="0.25">
      <c r="A53" s="38" t="s">
        <v>192</v>
      </c>
      <c r="B53" s="19">
        <v>2832.46</v>
      </c>
      <c r="C53" s="140">
        <v>2544.9500000000007</v>
      </c>
      <c r="D53" s="247">
        <f t="shared" si="9"/>
        <v>6.7550212875011513E-3</v>
      </c>
      <c r="E53" s="215">
        <f t="shared" si="10"/>
        <v>5.0556232786208135E-3</v>
      </c>
      <c r="F53" s="52">
        <f t="shared" si="15"/>
        <v>-0.10150540519548354</v>
      </c>
      <c r="H53" s="19">
        <v>696.4190000000001</v>
      </c>
      <c r="I53" s="140">
        <v>627.37</v>
      </c>
      <c r="J53" s="247">
        <f t="shared" si="11"/>
        <v>8.0076352397673457E-3</v>
      </c>
      <c r="K53" s="215">
        <f t="shared" si="12"/>
        <v>6.7103624063115496E-3</v>
      </c>
      <c r="L53" s="52">
        <f t="shared" si="16"/>
        <v>-9.9148644709578695E-2</v>
      </c>
      <c r="N53" s="27">
        <f t="shared" ref="N53" si="20">(H53/B53)*10</f>
        <v>2.4587072721238785</v>
      </c>
      <c r="O53" s="152">
        <f t="shared" ref="O53" si="21">(I53/C53)*10</f>
        <v>2.4651564863749771</v>
      </c>
      <c r="P53" s="52">
        <f t="shared" ref="P53" si="22">(O53-N53)/N53</f>
        <v>2.623010198984612E-3</v>
      </c>
    </row>
    <row r="54" spans="1:16" ht="20.100000000000001" customHeight="1" x14ac:dyDescent="0.25">
      <c r="A54" s="38" t="s">
        <v>193</v>
      </c>
      <c r="B54" s="19">
        <v>2157.5100000000002</v>
      </c>
      <c r="C54" s="140">
        <v>2223.7899999999995</v>
      </c>
      <c r="D54" s="247">
        <f t="shared" si="9"/>
        <v>5.1453598560956236E-3</v>
      </c>
      <c r="E54" s="215">
        <f t="shared" si="10"/>
        <v>4.4176288299432893E-3</v>
      </c>
      <c r="F54" s="52">
        <f t="shared" si="15"/>
        <v>3.0720599209273322E-2</v>
      </c>
      <c r="H54" s="19">
        <v>542.47900000000004</v>
      </c>
      <c r="I54" s="140">
        <v>563.82400000000018</v>
      </c>
      <c r="J54" s="247">
        <f t="shared" si="11"/>
        <v>6.2375867936310609E-3</v>
      </c>
      <c r="K54" s="215">
        <f t="shared" si="12"/>
        <v>6.0306730850633672E-3</v>
      </c>
      <c r="L54" s="52">
        <f t="shared" si="16"/>
        <v>3.9347145235115351E-2</v>
      </c>
      <c r="N54" s="27">
        <f t="shared" ref="N54" si="23">(H54/B54)*10</f>
        <v>2.5143753679009602</v>
      </c>
      <c r="O54" s="152">
        <f t="shared" ref="O54" si="24">(I54/C54)*10</f>
        <v>2.5354192617108646</v>
      </c>
      <c r="P54" s="52">
        <f t="shared" ref="P54" si="25">(O54-N54)/N54</f>
        <v>8.3694320579795634E-3</v>
      </c>
    </row>
    <row r="55" spans="1:16" ht="20.100000000000001" customHeight="1" x14ac:dyDescent="0.25">
      <c r="A55" s="38" t="s">
        <v>191</v>
      </c>
      <c r="B55" s="19">
        <v>1384.2899999999995</v>
      </c>
      <c r="C55" s="140">
        <v>790.96</v>
      </c>
      <c r="D55" s="247">
        <f t="shared" si="9"/>
        <v>3.3013382070973519E-3</v>
      </c>
      <c r="E55" s="215">
        <f t="shared" si="10"/>
        <v>1.5712669358761147E-3</v>
      </c>
      <c r="F55" s="52">
        <f t="shared" si="15"/>
        <v>-0.42861683606758677</v>
      </c>
      <c r="H55" s="19">
        <v>445.4980000000001</v>
      </c>
      <c r="I55" s="140">
        <v>276.16399999999999</v>
      </c>
      <c r="J55" s="247">
        <f t="shared" si="11"/>
        <v>5.1224700705263257E-3</v>
      </c>
      <c r="K55" s="215">
        <f t="shared" si="12"/>
        <v>2.9538558164665554E-3</v>
      </c>
      <c r="L55" s="52">
        <f t="shared" si="16"/>
        <v>-0.38010047183152357</v>
      </c>
      <c r="N55" s="27">
        <f t="shared" ref="N55:N56" si="26">(H55/B55)*10</f>
        <v>3.2182418423885188</v>
      </c>
      <c r="O55" s="152">
        <f t="shared" ref="O55:O56" si="27">(I55/C55)*10</f>
        <v>3.4915039951451399</v>
      </c>
      <c r="P55" s="52">
        <f t="shared" ref="P55:P56" si="28">(O55-N55)/N55</f>
        <v>8.4910384657049573E-2</v>
      </c>
    </row>
    <row r="56" spans="1:16" ht="20.100000000000001" customHeight="1" x14ac:dyDescent="0.25">
      <c r="A56" s="38" t="s">
        <v>195</v>
      </c>
      <c r="B56" s="19">
        <v>923.78999999999974</v>
      </c>
      <c r="C56" s="140">
        <v>632.59999999999991</v>
      </c>
      <c r="D56" s="247">
        <f t="shared" si="9"/>
        <v>2.2031100581052111E-3</v>
      </c>
      <c r="E56" s="215">
        <f t="shared" si="10"/>
        <v>1.2566798114130044E-3</v>
      </c>
      <c r="F56" s="52">
        <f t="shared" si="15"/>
        <v>-0.3152123318070123</v>
      </c>
      <c r="H56" s="19">
        <v>280.29699999999985</v>
      </c>
      <c r="I56" s="140">
        <v>250.21899999999999</v>
      </c>
      <c r="J56" s="247">
        <f t="shared" si="11"/>
        <v>3.2229392575461985E-3</v>
      </c>
      <c r="K56" s="215">
        <f t="shared" si="12"/>
        <v>2.6763475635508066E-3</v>
      </c>
      <c r="L56" s="52">
        <f t="shared" si="16"/>
        <v>-0.10730760586092565</v>
      </c>
      <c r="N56" s="27">
        <f t="shared" si="26"/>
        <v>3.0342069084965191</v>
      </c>
      <c r="O56" s="152">
        <f t="shared" si="27"/>
        <v>3.9554062598798612</v>
      </c>
      <c r="P56" s="52">
        <f t="shared" si="28"/>
        <v>0.30360465820697968</v>
      </c>
    </row>
    <row r="57" spans="1:16" ht="20.100000000000001" customHeight="1" x14ac:dyDescent="0.25">
      <c r="A57" s="38" t="s">
        <v>196</v>
      </c>
      <c r="B57" s="19">
        <v>1052.6200000000001</v>
      </c>
      <c r="C57" s="140">
        <v>1018.6099999999999</v>
      </c>
      <c r="D57" s="247">
        <f t="shared" si="9"/>
        <v>2.5103516051945881E-3</v>
      </c>
      <c r="E57" s="215">
        <f t="shared" si="10"/>
        <v>2.0235008262779013E-3</v>
      </c>
      <c r="F57" s="52">
        <f t="shared" si="15"/>
        <v>-3.2309855408409693E-2</v>
      </c>
      <c r="H57" s="19">
        <v>310.53399999999999</v>
      </c>
      <c r="I57" s="140">
        <v>220.39099999999996</v>
      </c>
      <c r="J57" s="247">
        <f t="shared" si="11"/>
        <v>3.5706133829575479E-3</v>
      </c>
      <c r="K57" s="215">
        <f t="shared" si="12"/>
        <v>2.3573066628774226E-3</v>
      </c>
      <c r="L57" s="52">
        <f t="shared" si="16"/>
        <v>-0.29028383365428595</v>
      </c>
      <c r="N57" s="27">
        <f t="shared" si="13"/>
        <v>2.9501054511599625</v>
      </c>
      <c r="O57" s="152">
        <f t="shared" si="14"/>
        <v>2.1636445744691293</v>
      </c>
      <c r="P57" s="52">
        <f t="shared" si="8"/>
        <v>-0.26658737787884901</v>
      </c>
    </row>
    <row r="58" spans="1:16" ht="20.100000000000001" customHeight="1" x14ac:dyDescent="0.25">
      <c r="A58" s="38" t="s">
        <v>194</v>
      </c>
      <c r="B58" s="19">
        <v>833.18</v>
      </c>
      <c r="C58" s="140">
        <v>789.95000000000016</v>
      </c>
      <c r="D58" s="247">
        <f t="shared" si="9"/>
        <v>1.9870178700917961E-3</v>
      </c>
      <c r="E58" s="215">
        <f t="shared" si="10"/>
        <v>1.5692605390858411E-3</v>
      </c>
      <c r="F58" s="52">
        <f t="shared" si="15"/>
        <v>-5.188554694063683E-2</v>
      </c>
      <c r="H58" s="19">
        <v>201.30799999999999</v>
      </c>
      <c r="I58" s="140">
        <v>201.74299999999997</v>
      </c>
      <c r="J58" s="247">
        <f t="shared" si="11"/>
        <v>2.3146999648876389E-3</v>
      </c>
      <c r="K58" s="215">
        <f t="shared" si="12"/>
        <v>2.1578472718435863E-3</v>
      </c>
      <c r="L58" s="52">
        <f t="shared" si="16"/>
        <v>2.1608679237783588E-3</v>
      </c>
      <c r="N58" s="27">
        <f t="shared" si="13"/>
        <v>2.4161405698648553</v>
      </c>
      <c r="O58" s="152">
        <f t="shared" si="14"/>
        <v>2.5538704981327927</v>
      </c>
      <c r="P58" s="52">
        <f t="shared" si="8"/>
        <v>5.7004103977129607E-2</v>
      </c>
    </row>
    <row r="59" spans="1:16" ht="20.100000000000001" customHeight="1" x14ac:dyDescent="0.25">
      <c r="A59" s="38" t="s">
        <v>197</v>
      </c>
      <c r="B59" s="19">
        <v>179.41000000000003</v>
      </c>
      <c r="C59" s="140">
        <v>497.21</v>
      </c>
      <c r="D59" s="247">
        <f t="shared" si="9"/>
        <v>4.2786777895913153E-4</v>
      </c>
      <c r="E59" s="215">
        <f t="shared" si="10"/>
        <v>9.8772331494255449E-4</v>
      </c>
      <c r="F59" s="52">
        <f>(C59-B59)/B59</f>
        <v>1.7713616855247751</v>
      </c>
      <c r="H59" s="19">
        <v>71.328999999999994</v>
      </c>
      <c r="I59" s="140">
        <v>130.81</v>
      </c>
      <c r="J59" s="247">
        <f t="shared" si="11"/>
        <v>8.2016230748639088E-4</v>
      </c>
      <c r="K59" s="215">
        <f t="shared" si="12"/>
        <v>1.3991464468648706E-3</v>
      </c>
      <c r="L59" s="52">
        <f>(I59-H59)/H59</f>
        <v>0.83389645165360538</v>
      </c>
      <c r="N59" s="27">
        <f t="shared" si="13"/>
        <v>3.9757538598740307</v>
      </c>
      <c r="O59" s="152">
        <f t="shared" si="14"/>
        <v>2.630880312141751</v>
      </c>
      <c r="P59" s="52">
        <f>(O59-N59)/N59</f>
        <v>-0.33826881520650559</v>
      </c>
    </row>
    <row r="60" spans="1:16" ht="20.100000000000001" customHeight="1" x14ac:dyDescent="0.25">
      <c r="A60" s="38" t="s">
        <v>218</v>
      </c>
      <c r="B60" s="19">
        <v>204.95999999999998</v>
      </c>
      <c r="C60" s="140">
        <v>415.9</v>
      </c>
      <c r="D60" s="247">
        <f t="shared" si="9"/>
        <v>4.8880095856119272E-4</v>
      </c>
      <c r="E60" s="215">
        <f t="shared" si="10"/>
        <v>8.2619844066814509E-4</v>
      </c>
      <c r="F60" s="52">
        <f>(C60-B60)/B60</f>
        <v>1.029176424668228</v>
      </c>
      <c r="H60" s="19">
        <v>67.608999999999995</v>
      </c>
      <c r="I60" s="140">
        <v>128.62799999999999</v>
      </c>
      <c r="J60" s="247">
        <f t="shared" si="11"/>
        <v>7.7738862800330025E-4</v>
      </c>
      <c r="K60" s="215">
        <f t="shared" si="12"/>
        <v>1.3758077300461322E-3</v>
      </c>
      <c r="L60" s="52">
        <f>(I60-H60)/H60</f>
        <v>0.90252776997145345</v>
      </c>
      <c r="N60" s="27">
        <f t="shared" si="13"/>
        <v>3.2986436377829822</v>
      </c>
      <c r="O60" s="152">
        <f t="shared" si="14"/>
        <v>3.0927626833373405</v>
      </c>
      <c r="P60" s="52">
        <f>(O60-N60)/N60</f>
        <v>-6.2413821271101066E-2</v>
      </c>
    </row>
    <row r="61" spans="1:16" ht="20.100000000000001" customHeight="1" thickBot="1" x14ac:dyDescent="0.3">
      <c r="A61" s="8" t="s">
        <v>17</v>
      </c>
      <c r="B61" s="19">
        <f>B62-SUM(B39:B60)</f>
        <v>330.11999999999534</v>
      </c>
      <c r="C61" s="140">
        <f>C62-SUM(C39:C60)</f>
        <v>429.25000000005821</v>
      </c>
      <c r="D61" s="247">
        <f t="shared" si="9"/>
        <v>7.872900685022378E-4</v>
      </c>
      <c r="E61" s="215">
        <f t="shared" si="10"/>
        <v>8.5271863586643278E-4</v>
      </c>
      <c r="F61" s="52">
        <f t="shared" si="15"/>
        <v>0.30028474494142815</v>
      </c>
      <c r="H61" s="19">
        <f>H62-SUM(H39:H60)</f>
        <v>134.54699999997683</v>
      </c>
      <c r="I61" s="140">
        <f>I62-SUM(I39:I60)</f>
        <v>204.20500000003085</v>
      </c>
      <c r="J61" s="247">
        <f t="shared" si="11"/>
        <v>1.547061896078067E-3</v>
      </c>
      <c r="K61" s="215">
        <f t="shared" si="12"/>
        <v>2.1841808744139136E-3</v>
      </c>
      <c r="L61" s="52">
        <f t="shared" si="16"/>
        <v>0.51772243156715503</v>
      </c>
      <c r="N61" s="27">
        <f t="shared" si="13"/>
        <v>4.0756997455464292</v>
      </c>
      <c r="O61" s="152">
        <f t="shared" si="14"/>
        <v>4.7572510192196429</v>
      </c>
      <c r="P61" s="52">
        <f t="shared" si="8"/>
        <v>0.1672231312961544</v>
      </c>
    </row>
    <row r="62" spans="1:16" ht="26.25" customHeight="1" thickBot="1" x14ac:dyDescent="0.3">
      <c r="A62" s="12" t="s">
        <v>18</v>
      </c>
      <c r="B62" s="17">
        <v>419311.78000000009</v>
      </c>
      <c r="C62" s="145">
        <v>503389.96000000008</v>
      </c>
      <c r="D62" s="253">
        <f>SUM(D39:D61)</f>
        <v>0.99999999999999989</v>
      </c>
      <c r="E62" s="254">
        <f>SUM(E39:E61)</f>
        <v>1</v>
      </c>
      <c r="F62" s="57">
        <f t="shared" si="15"/>
        <v>0.20051471008040836</v>
      </c>
      <c r="G62" s="1"/>
      <c r="H62" s="17">
        <v>86969.370999999985</v>
      </c>
      <c r="I62" s="145">
        <v>93492.715000000011</v>
      </c>
      <c r="J62" s="253">
        <f>SUM(J39:J61)</f>
        <v>1</v>
      </c>
      <c r="K62" s="254">
        <f>SUM(K39:K61)</f>
        <v>1</v>
      </c>
      <c r="L62" s="57">
        <f t="shared" si="16"/>
        <v>7.5007372423103152E-2</v>
      </c>
      <c r="M62" s="1"/>
      <c r="N62" s="29">
        <f t="shared" si="13"/>
        <v>2.0740979659574545</v>
      </c>
      <c r="O62" s="146">
        <f t="shared" si="14"/>
        <v>1.8572622107918082</v>
      </c>
      <c r="P62" s="57">
        <f t="shared" si="8"/>
        <v>-0.10454460624551533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F66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166</v>
      </c>
      <c r="B68" s="39">
        <v>88694.409999999945</v>
      </c>
      <c r="C68" s="147">
        <v>103678.92000000004</v>
      </c>
      <c r="D68" s="247">
        <f>B68/$B$96</f>
        <v>0.14082414371420549</v>
      </c>
      <c r="E68" s="246">
        <f>C68/$C$96</f>
        <v>0.15209762903468366</v>
      </c>
      <c r="F68" s="61">
        <f t="shared" ref="F68:F80" si="29">(C68-B68)/B68</f>
        <v>0.16894537096531909</v>
      </c>
      <c r="H68" s="19">
        <v>26272.60300000001</v>
      </c>
      <c r="I68" s="147">
        <v>30141.502000000011</v>
      </c>
      <c r="J68" s="245">
        <f>H68/$H$96</f>
        <v>0.17126625496825834</v>
      </c>
      <c r="K68" s="246">
        <f>I68/$I$96</f>
        <v>0.1848202457288983</v>
      </c>
      <c r="L68" s="61">
        <f t="shared" ref="L68:L80" si="30">(I68-H68)/H68</f>
        <v>0.14725982804216239</v>
      </c>
      <c r="N68" s="41">
        <f t="shared" ref="N68:N96" si="31">(H68/B68)*10</f>
        <v>2.9621486855823296</v>
      </c>
      <c r="O68" s="149">
        <f t="shared" ref="O68:O96" si="32">(I68/C68)*10</f>
        <v>2.9071967570649848</v>
      </c>
      <c r="P68" s="61">
        <f t="shared" si="8"/>
        <v>-1.855137413756857E-2</v>
      </c>
    </row>
    <row r="69" spans="1:16" ht="20.100000000000001" customHeight="1" x14ac:dyDescent="0.25">
      <c r="A69" s="38" t="s">
        <v>164</v>
      </c>
      <c r="B69" s="19">
        <v>87828.619999999981</v>
      </c>
      <c r="C69" s="140">
        <v>89384.740000000034</v>
      </c>
      <c r="D69" s="247">
        <f t="shared" ref="D69:D95" si="33">B69/$B$96</f>
        <v>0.13944948960256173</v>
      </c>
      <c r="E69" s="215">
        <f t="shared" ref="E69:E95" si="34">C69/$C$96</f>
        <v>0.13112797689136471</v>
      </c>
      <c r="F69" s="52">
        <f t="shared" si="29"/>
        <v>1.7717687013641497E-2</v>
      </c>
      <c r="H69" s="19">
        <v>27750.043000000001</v>
      </c>
      <c r="I69" s="140">
        <v>27622.616999999995</v>
      </c>
      <c r="J69" s="214">
        <f t="shared" ref="J69:J96" si="35">H69/$H$96</f>
        <v>0.18089741392651998</v>
      </c>
      <c r="K69" s="215">
        <f t="shared" ref="K69:K96" si="36">I69/$I$96</f>
        <v>0.16937506503873764</v>
      </c>
      <c r="L69" s="52">
        <f t="shared" si="30"/>
        <v>-4.5919208125193445E-3</v>
      </c>
      <c r="N69" s="40">
        <f t="shared" si="31"/>
        <v>3.1595672344618424</v>
      </c>
      <c r="O69" s="143">
        <f t="shared" si="32"/>
        <v>3.0903056830505946</v>
      </c>
      <c r="P69" s="52">
        <f t="shared" si="8"/>
        <v>-2.192121460679879E-2</v>
      </c>
    </row>
    <row r="70" spans="1:16" ht="20.100000000000001" customHeight="1" x14ac:dyDescent="0.25">
      <c r="A70" s="38" t="s">
        <v>167</v>
      </c>
      <c r="B70" s="19">
        <v>62935.06</v>
      </c>
      <c r="C70" s="140">
        <v>65400.920000000006</v>
      </c>
      <c r="D70" s="247">
        <f t="shared" si="33"/>
        <v>9.9924853596772889E-2</v>
      </c>
      <c r="E70" s="215">
        <f t="shared" si="34"/>
        <v>9.5943561802987729E-2</v>
      </c>
      <c r="F70" s="52">
        <f t="shared" si="29"/>
        <v>3.9181022469828547E-2</v>
      </c>
      <c r="H70" s="19">
        <v>17319.528000000009</v>
      </c>
      <c r="I70" s="140">
        <v>18376.271000000001</v>
      </c>
      <c r="J70" s="214">
        <f t="shared" si="35"/>
        <v>0.11290280975881567</v>
      </c>
      <c r="K70" s="215">
        <f t="shared" si="36"/>
        <v>0.11267875508661866</v>
      </c>
      <c r="L70" s="52">
        <f t="shared" si="30"/>
        <v>6.1014538040528053E-2</v>
      </c>
      <c r="N70" s="40">
        <f t="shared" si="31"/>
        <v>2.7519681398571816</v>
      </c>
      <c r="O70" s="143">
        <f t="shared" si="32"/>
        <v>2.8097878439630515</v>
      </c>
      <c r="P70" s="52">
        <f t="shared" si="8"/>
        <v>2.1010310137119011E-2</v>
      </c>
    </row>
    <row r="71" spans="1:16" ht="20.100000000000001" customHeight="1" x14ac:dyDescent="0.25">
      <c r="A71" s="38" t="s">
        <v>169</v>
      </c>
      <c r="B71" s="19">
        <v>45887.229999999989</v>
      </c>
      <c r="C71" s="140">
        <v>45200.999999999985</v>
      </c>
      <c r="D71" s="247">
        <f t="shared" si="33"/>
        <v>7.2857239505475069E-2</v>
      </c>
      <c r="E71" s="215">
        <f t="shared" si="34"/>
        <v>6.6310151861118258E-2</v>
      </c>
      <c r="F71" s="52">
        <f t="shared" si="29"/>
        <v>-1.4954705263316251E-2</v>
      </c>
      <c r="H71" s="19">
        <v>16089.095000000003</v>
      </c>
      <c r="I71" s="140">
        <v>16610.105999999996</v>
      </c>
      <c r="J71" s="214">
        <f t="shared" si="35"/>
        <v>0.10488184389184924</v>
      </c>
      <c r="K71" s="215">
        <f t="shared" si="36"/>
        <v>0.1018490675250041</v>
      </c>
      <c r="L71" s="52">
        <f t="shared" si="30"/>
        <v>3.2382865537184849E-2</v>
      </c>
      <c r="N71" s="40">
        <f t="shared" si="31"/>
        <v>3.5062249344752354</v>
      </c>
      <c r="O71" s="143">
        <f t="shared" si="32"/>
        <v>3.6747209132541321</v>
      </c>
      <c r="P71" s="52">
        <f t="shared" si="8"/>
        <v>4.8056237670933928E-2</v>
      </c>
    </row>
    <row r="72" spans="1:16" ht="20.100000000000001" customHeight="1" x14ac:dyDescent="0.25">
      <c r="A72" s="38" t="s">
        <v>173</v>
      </c>
      <c r="B72" s="19">
        <v>126764.46999999999</v>
      </c>
      <c r="C72" s="140">
        <v>126431.95999999998</v>
      </c>
      <c r="D72" s="247">
        <f t="shared" si="33"/>
        <v>0.20126970731453198</v>
      </c>
      <c r="E72" s="215">
        <f t="shared" si="34"/>
        <v>0.1854764821065647</v>
      </c>
      <c r="F72" s="52">
        <f t="shared" si="29"/>
        <v>-2.623053604846921E-3</v>
      </c>
      <c r="H72" s="19">
        <v>17323.852999999999</v>
      </c>
      <c r="I72" s="140">
        <v>14105.202999999996</v>
      </c>
      <c r="J72" s="214">
        <f t="shared" si="35"/>
        <v>0.11293100363639742</v>
      </c>
      <c r="K72" s="215">
        <f t="shared" si="36"/>
        <v>8.6489621005482464E-2</v>
      </c>
      <c r="L72" s="52">
        <f t="shared" si="30"/>
        <v>-0.18579296418643149</v>
      </c>
      <c r="N72" s="40">
        <f t="shared" si="31"/>
        <v>1.3666173968147386</v>
      </c>
      <c r="O72" s="143">
        <f t="shared" si="32"/>
        <v>1.1156358724487068</v>
      </c>
      <c r="P72" s="52">
        <f t="shared" ref="P72:P80" si="37">(O72-N72)/N72</f>
        <v>-0.18365163867444562</v>
      </c>
    </row>
    <row r="73" spans="1:16" ht="20.100000000000001" customHeight="1" x14ac:dyDescent="0.25">
      <c r="A73" s="38" t="s">
        <v>174</v>
      </c>
      <c r="B73" s="19">
        <v>20593.370000000003</v>
      </c>
      <c r="C73" s="140">
        <v>62848.67000000002</v>
      </c>
      <c r="D73" s="247">
        <f t="shared" si="33"/>
        <v>3.2697029005997219E-2</v>
      </c>
      <c r="E73" s="215">
        <f t="shared" si="34"/>
        <v>9.2199394968458886E-2</v>
      </c>
      <c r="F73" s="52">
        <f t="shared" si="29"/>
        <v>2.0518885447112352</v>
      </c>
      <c r="H73" s="19">
        <v>4265.6699999999992</v>
      </c>
      <c r="I73" s="140">
        <v>12431.778999999999</v>
      </c>
      <c r="J73" s="214">
        <f t="shared" si="35"/>
        <v>2.780711625073656E-2</v>
      </c>
      <c r="K73" s="215">
        <f t="shared" si="36"/>
        <v>7.6228598350120594E-2</v>
      </c>
      <c r="L73" s="52">
        <f t="shared" si="30"/>
        <v>1.9143789838407568</v>
      </c>
      <c r="N73" s="40">
        <f t="shared" si="31"/>
        <v>2.0713802549072828</v>
      </c>
      <c r="O73" s="143">
        <f t="shared" si="32"/>
        <v>1.978049654829608</v>
      </c>
      <c r="P73" s="52">
        <f t="shared" si="37"/>
        <v>-4.5057202730675046E-2</v>
      </c>
    </row>
    <row r="74" spans="1:16" ht="20.100000000000001" customHeight="1" x14ac:dyDescent="0.25">
      <c r="A74" s="38" t="s">
        <v>175</v>
      </c>
      <c r="B74" s="19">
        <v>37477.399999999987</v>
      </c>
      <c r="C74" s="140">
        <v>33618.19000000001</v>
      </c>
      <c r="D74" s="247">
        <f t="shared" si="33"/>
        <v>5.9504570396654827E-2</v>
      </c>
      <c r="E74" s="215">
        <f t="shared" si="34"/>
        <v>4.9318096595118002E-2</v>
      </c>
      <c r="F74" s="52">
        <f t="shared" si="29"/>
        <v>-0.10297432586038462</v>
      </c>
      <c r="H74" s="19">
        <v>12790.143000000002</v>
      </c>
      <c r="I74" s="140">
        <v>10848.494999999999</v>
      </c>
      <c r="J74" s="214">
        <f t="shared" si="35"/>
        <v>8.337658404530697E-2</v>
      </c>
      <c r="K74" s="215">
        <f t="shared" si="36"/>
        <v>6.6520291911422447E-2</v>
      </c>
      <c r="L74" s="52">
        <f t="shared" si="30"/>
        <v>-0.15180815413869905</v>
      </c>
      <c r="N74" s="40">
        <f t="shared" si="31"/>
        <v>3.4127615576320682</v>
      </c>
      <c r="O74" s="143">
        <f t="shared" si="32"/>
        <v>3.2269717673676053</v>
      </c>
      <c r="P74" s="52">
        <f t="shared" si="37"/>
        <v>-5.4439721945699751E-2</v>
      </c>
    </row>
    <row r="75" spans="1:16" ht="20.100000000000001" customHeight="1" x14ac:dyDescent="0.25">
      <c r="A75" s="38" t="s">
        <v>181</v>
      </c>
      <c r="B75" s="19">
        <v>16342.790000000003</v>
      </c>
      <c r="C75" s="140">
        <v>15725.749999999995</v>
      </c>
      <c r="D75" s="247">
        <f t="shared" si="33"/>
        <v>2.5948190056747453E-2</v>
      </c>
      <c r="E75" s="215">
        <f t="shared" si="34"/>
        <v>2.3069774355212947E-2</v>
      </c>
      <c r="F75" s="52">
        <f t="shared" si="29"/>
        <v>-3.7756099172785558E-2</v>
      </c>
      <c r="H75" s="19">
        <v>4334.0230000000001</v>
      </c>
      <c r="I75" s="140">
        <v>4613.2949999999983</v>
      </c>
      <c r="J75" s="214">
        <f t="shared" si="35"/>
        <v>2.8252696855210563E-2</v>
      </c>
      <c r="K75" s="215">
        <f t="shared" si="36"/>
        <v>2.8287585519789202E-2</v>
      </c>
      <c r="L75" s="52">
        <f t="shared" si="30"/>
        <v>6.4437129198437137E-2</v>
      </c>
      <c r="N75" s="40">
        <f t="shared" si="31"/>
        <v>2.6519480455907463</v>
      </c>
      <c r="O75" s="143">
        <f t="shared" si="32"/>
        <v>2.9335929923851007</v>
      </c>
      <c r="P75" s="52">
        <f t="shared" si="37"/>
        <v>0.10620304091651819</v>
      </c>
    </row>
    <row r="76" spans="1:16" ht="20.100000000000001" customHeight="1" x14ac:dyDescent="0.25">
      <c r="A76" s="38" t="s">
        <v>185</v>
      </c>
      <c r="B76" s="19">
        <v>7814.7500000000009</v>
      </c>
      <c r="C76" s="140">
        <v>7728.4000000000005</v>
      </c>
      <c r="D76" s="247">
        <f t="shared" si="33"/>
        <v>1.2407833561219789E-2</v>
      </c>
      <c r="E76" s="215">
        <f t="shared" si="34"/>
        <v>1.133761150513189E-2</v>
      </c>
      <c r="F76" s="52">
        <f t="shared" si="29"/>
        <v>-1.1049617710099536E-2</v>
      </c>
      <c r="H76" s="19">
        <v>2742.3300000000004</v>
      </c>
      <c r="I76" s="140">
        <v>2622.8410000000008</v>
      </c>
      <c r="J76" s="214">
        <f t="shared" si="35"/>
        <v>1.7876743655248158E-2</v>
      </c>
      <c r="K76" s="215">
        <f t="shared" si="36"/>
        <v>1.6082613206462947E-2</v>
      </c>
      <c r="L76" s="52">
        <f t="shared" si="30"/>
        <v>-4.3572071924239446E-2</v>
      </c>
      <c r="N76" s="40">
        <f t="shared" si="31"/>
        <v>3.5091717585335425</v>
      </c>
      <c r="O76" s="143">
        <f t="shared" si="32"/>
        <v>3.3937697324155076</v>
      </c>
      <c r="P76" s="52">
        <f t="shared" si="37"/>
        <v>-3.2885830064431076E-2</v>
      </c>
    </row>
    <row r="77" spans="1:16" ht="20.100000000000001" customHeight="1" x14ac:dyDescent="0.25">
      <c r="A77" s="38" t="s">
        <v>187</v>
      </c>
      <c r="B77" s="19">
        <v>39673.660000000003</v>
      </c>
      <c r="C77" s="140">
        <v>30850.53</v>
      </c>
      <c r="D77" s="247">
        <f t="shared" si="33"/>
        <v>6.2991672164102896E-2</v>
      </c>
      <c r="E77" s="215">
        <f t="shared" si="34"/>
        <v>4.5257921933054251E-2</v>
      </c>
      <c r="F77" s="52">
        <f t="shared" si="29"/>
        <v>-0.22239264035634734</v>
      </c>
      <c r="H77" s="19">
        <v>3044.5260000000007</v>
      </c>
      <c r="I77" s="140">
        <v>2309.3949999999991</v>
      </c>
      <c r="J77" s="214">
        <f t="shared" si="35"/>
        <v>1.9846703662118732E-2</v>
      </c>
      <c r="K77" s="215">
        <f t="shared" si="36"/>
        <v>1.4160639751300011E-2</v>
      </c>
      <c r="L77" s="52">
        <f t="shared" si="30"/>
        <v>-0.24145991855546692</v>
      </c>
      <c r="N77" s="40">
        <f t="shared" si="31"/>
        <v>0.76739226983343622</v>
      </c>
      <c r="O77" s="143">
        <f t="shared" si="32"/>
        <v>0.74857547017830783</v>
      </c>
      <c r="P77" s="52">
        <f t="shared" si="37"/>
        <v>-2.4520444621122663E-2</v>
      </c>
    </row>
    <row r="78" spans="1:16" ht="20.100000000000001" customHeight="1" x14ac:dyDescent="0.25">
      <c r="A78" s="38" t="s">
        <v>184</v>
      </c>
      <c r="B78" s="19">
        <v>6098.7700000000023</v>
      </c>
      <c r="C78" s="140">
        <v>7267.8</v>
      </c>
      <c r="D78" s="247">
        <f t="shared" si="33"/>
        <v>9.6832941665645645E-3</v>
      </c>
      <c r="E78" s="215">
        <f t="shared" si="34"/>
        <v>1.0661908402385688E-2</v>
      </c>
      <c r="F78" s="52">
        <f t="shared" si="29"/>
        <v>0.19168291311198773</v>
      </c>
      <c r="H78" s="19">
        <v>2299.3639999999996</v>
      </c>
      <c r="I78" s="140">
        <v>2208.8620000000005</v>
      </c>
      <c r="J78" s="214">
        <f t="shared" si="35"/>
        <v>1.4989129972726119E-2</v>
      </c>
      <c r="K78" s="215">
        <f t="shared" si="36"/>
        <v>1.3544196225563866E-2</v>
      </c>
      <c r="L78" s="52">
        <f t="shared" si="30"/>
        <v>-3.9359579431529353E-2</v>
      </c>
      <c r="N78" s="40">
        <f t="shared" si="31"/>
        <v>3.7702094028795949</v>
      </c>
      <c r="O78" s="143">
        <f t="shared" si="32"/>
        <v>3.0392443380390222</v>
      </c>
      <c r="P78" s="52">
        <f t="shared" si="37"/>
        <v>-0.19387916869611521</v>
      </c>
    </row>
    <row r="79" spans="1:16" ht="20.100000000000001" customHeight="1" x14ac:dyDescent="0.25">
      <c r="A79" s="38" t="s">
        <v>182</v>
      </c>
      <c r="B79" s="19">
        <v>916.34000000000015</v>
      </c>
      <c r="C79" s="140">
        <v>931.56</v>
      </c>
      <c r="D79" s="247">
        <f t="shared" si="33"/>
        <v>1.4549146428853312E-3</v>
      </c>
      <c r="E79" s="215">
        <f t="shared" si="34"/>
        <v>1.3666043907821362E-3</v>
      </c>
      <c r="F79" s="52">
        <f t="shared" si="29"/>
        <v>1.6609555405198723E-2</v>
      </c>
      <c r="H79" s="19">
        <v>1750.0140000000001</v>
      </c>
      <c r="I79" s="140">
        <v>1873.348</v>
      </c>
      <c r="J79" s="214">
        <f t="shared" si="35"/>
        <v>1.1408018608663235E-2</v>
      </c>
      <c r="K79" s="215">
        <f t="shared" si="36"/>
        <v>1.1486907244892442E-2</v>
      </c>
      <c r="L79" s="52">
        <f t="shared" si="30"/>
        <v>7.0476007620510359E-2</v>
      </c>
      <c r="N79" s="40">
        <f t="shared" si="31"/>
        <v>19.09786760372787</v>
      </c>
      <c r="O79" s="143">
        <f t="shared" si="32"/>
        <v>20.109794323500367</v>
      </c>
      <c r="P79" s="52">
        <f t="shared" si="37"/>
        <v>5.2986372131670359E-2</v>
      </c>
    </row>
    <row r="80" spans="1:16" ht="20.100000000000001" customHeight="1" x14ac:dyDescent="0.25">
      <c r="A80" s="38" t="s">
        <v>199</v>
      </c>
      <c r="B80" s="19">
        <v>4584.01</v>
      </c>
      <c r="C80" s="140">
        <v>4854.8300000000017</v>
      </c>
      <c r="D80" s="247">
        <f t="shared" si="33"/>
        <v>7.2782409063587607E-3</v>
      </c>
      <c r="E80" s="215">
        <f t="shared" si="34"/>
        <v>7.1220662056129952E-3</v>
      </c>
      <c r="F80" s="52">
        <f t="shared" si="29"/>
        <v>5.9079277750267022E-2</v>
      </c>
      <c r="H80" s="19">
        <v>1548.1070000000007</v>
      </c>
      <c r="I80" s="140">
        <v>1868.1790000000003</v>
      </c>
      <c r="J80" s="214">
        <f t="shared" si="35"/>
        <v>1.0091824102093938E-2</v>
      </c>
      <c r="K80" s="215">
        <f t="shared" si="36"/>
        <v>1.1455212213564122E-2</v>
      </c>
      <c r="L80" s="52">
        <f t="shared" si="30"/>
        <v>0.20675056698277286</v>
      </c>
      <c r="N80" s="40">
        <f t="shared" si="31"/>
        <v>3.377189404037078</v>
      </c>
      <c r="O80" s="143">
        <f t="shared" si="32"/>
        <v>3.8480832490530044</v>
      </c>
      <c r="P80" s="52">
        <f t="shared" si="37"/>
        <v>0.13943364990220028</v>
      </c>
    </row>
    <row r="81" spans="1:16" ht="20.100000000000001" customHeight="1" x14ac:dyDescent="0.25">
      <c r="A81" s="38" t="s">
        <v>188</v>
      </c>
      <c r="B81" s="19">
        <v>5409.3099999999995</v>
      </c>
      <c r="C81" s="140">
        <v>8860.7900000000027</v>
      </c>
      <c r="D81" s="247">
        <f t="shared" si="33"/>
        <v>8.5886072057380983E-3</v>
      </c>
      <c r="E81" s="215">
        <f t="shared" si="34"/>
        <v>1.2998834771564311E-2</v>
      </c>
      <c r="F81" s="52">
        <f t="shared" ref="F81:F83" si="38">(C81-B81)/B81</f>
        <v>0.63806289526760407</v>
      </c>
      <c r="H81" s="19">
        <v>1124.057</v>
      </c>
      <c r="I81" s="140">
        <v>1838.7250000000004</v>
      </c>
      <c r="J81" s="214">
        <f t="shared" si="35"/>
        <v>7.3275203359505527E-3</v>
      </c>
      <c r="K81" s="215">
        <f t="shared" si="36"/>
        <v>1.1274607560295717E-2</v>
      </c>
      <c r="L81" s="52">
        <f t="shared" ref="L81:L87" si="39">(I81-H81)/H81</f>
        <v>0.63579338058479273</v>
      </c>
      <c r="N81" s="40">
        <f t="shared" si="31"/>
        <v>2.0780044035191181</v>
      </c>
      <c r="O81" s="143">
        <f t="shared" si="32"/>
        <v>2.0751253556398468</v>
      </c>
      <c r="P81" s="52">
        <f t="shared" ref="P81:P83" si="40">(O81-N81)/N81</f>
        <v>-1.38548690002562E-3</v>
      </c>
    </row>
    <row r="82" spans="1:16" ht="20.100000000000001" customHeight="1" x14ac:dyDescent="0.25">
      <c r="A82" s="38" t="s">
        <v>201</v>
      </c>
      <c r="B82" s="19">
        <v>8630.85</v>
      </c>
      <c r="C82" s="140">
        <v>12693.840000000002</v>
      </c>
      <c r="D82" s="247">
        <f t="shared" si="33"/>
        <v>1.3703592602687713E-2</v>
      </c>
      <c r="E82" s="215">
        <f t="shared" si="34"/>
        <v>1.8621943277819911E-2</v>
      </c>
      <c r="F82" s="52">
        <f t="shared" si="38"/>
        <v>0.47075201167903524</v>
      </c>
      <c r="H82" s="19">
        <v>988.57199999999966</v>
      </c>
      <c r="I82" s="140">
        <v>1458.2620000000002</v>
      </c>
      <c r="J82" s="214">
        <f t="shared" si="35"/>
        <v>6.4443186008817229E-3</v>
      </c>
      <c r="K82" s="215">
        <f t="shared" si="36"/>
        <v>8.9417024134070891E-3</v>
      </c>
      <c r="L82" s="52">
        <f t="shared" si="39"/>
        <v>0.47511966756088647</v>
      </c>
      <c r="N82" s="40">
        <f t="shared" si="31"/>
        <v>1.1453935591511839</v>
      </c>
      <c r="O82" s="143">
        <f t="shared" si="32"/>
        <v>1.1487950060816901</v>
      </c>
      <c r="P82" s="52">
        <f t="shared" si="40"/>
        <v>2.9696752730361564E-3</v>
      </c>
    </row>
    <row r="83" spans="1:16" ht="20.100000000000001" customHeight="1" x14ac:dyDescent="0.25">
      <c r="A83" s="38" t="s">
        <v>203</v>
      </c>
      <c r="B83" s="19">
        <v>2785.9899999999993</v>
      </c>
      <c r="C83" s="140">
        <v>3449.8500000000004</v>
      </c>
      <c r="D83" s="247">
        <f t="shared" si="33"/>
        <v>4.4234428770239236E-3</v>
      </c>
      <c r="E83" s="215">
        <f t="shared" si="34"/>
        <v>5.0609516912917618E-3</v>
      </c>
      <c r="F83" s="52">
        <f t="shared" si="38"/>
        <v>0.23828513383034441</v>
      </c>
      <c r="H83" s="19">
        <v>920.23099999999999</v>
      </c>
      <c r="I83" s="140">
        <v>1109.452</v>
      </c>
      <c r="J83" s="214">
        <f t="shared" si="35"/>
        <v>5.9988162221952376E-3</v>
      </c>
      <c r="K83" s="215">
        <f t="shared" si="36"/>
        <v>6.8028856446642107E-3</v>
      </c>
      <c r="L83" s="52">
        <f t="shared" si="39"/>
        <v>0.20562337065367284</v>
      </c>
      <c r="N83" s="40">
        <f t="shared" si="31"/>
        <v>3.3030664144523141</v>
      </c>
      <c r="O83" s="143">
        <f t="shared" si="32"/>
        <v>3.2159427221473398</v>
      </c>
      <c r="P83" s="52">
        <f t="shared" si="40"/>
        <v>-2.6376609299701408E-2</v>
      </c>
    </row>
    <row r="84" spans="1:16" ht="20.100000000000001" customHeight="1" x14ac:dyDescent="0.25">
      <c r="A84" s="38" t="s">
        <v>202</v>
      </c>
      <c r="B84" s="19">
        <v>3781.5500000000011</v>
      </c>
      <c r="C84" s="140">
        <v>4338.2700000000013</v>
      </c>
      <c r="D84" s="247">
        <f t="shared" si="33"/>
        <v>6.0041387124899325E-3</v>
      </c>
      <c r="E84" s="215">
        <f t="shared" si="34"/>
        <v>6.3642694302014045E-3</v>
      </c>
      <c r="F84" s="52">
        <f t="shared" ref="F84:F87" si="41">(C84-B84)/B84</f>
        <v>0.14722005526834236</v>
      </c>
      <c r="H84" s="19">
        <v>995.66300000000024</v>
      </c>
      <c r="I84" s="140">
        <v>1094.538</v>
      </c>
      <c r="J84" s="214">
        <f t="shared" si="35"/>
        <v>6.4905435224846576E-3</v>
      </c>
      <c r="K84" s="215">
        <f t="shared" si="36"/>
        <v>6.7114366802164278E-3</v>
      </c>
      <c r="L84" s="52">
        <f t="shared" ref="L84:L85" si="42">(I84-H84)/H84</f>
        <v>9.9305688772204803E-2</v>
      </c>
      <c r="N84" s="40">
        <f t="shared" si="31"/>
        <v>2.6329494519443086</v>
      </c>
      <c r="O84" s="143">
        <f t="shared" si="32"/>
        <v>2.5229826635963177</v>
      </c>
      <c r="P84" s="52">
        <f t="shared" ref="P84:P86" si="43">(O84-N84)/N84</f>
        <v>-4.1765628378009928E-2</v>
      </c>
    </row>
    <row r="85" spans="1:16" ht="20.100000000000001" customHeight="1" x14ac:dyDescent="0.25">
      <c r="A85" s="38" t="s">
        <v>206</v>
      </c>
      <c r="B85" s="19">
        <v>3656.9299999999985</v>
      </c>
      <c r="C85" s="140">
        <v>3647.7700000000004</v>
      </c>
      <c r="D85" s="247">
        <f t="shared" si="33"/>
        <v>5.8062738776072757E-3</v>
      </c>
      <c r="E85" s="215">
        <f t="shared" si="34"/>
        <v>5.3513015786029391E-3</v>
      </c>
      <c r="F85" s="52">
        <f t="shared" si="41"/>
        <v>-2.5048332891244949E-3</v>
      </c>
      <c r="H85" s="19">
        <v>882.08499999999992</v>
      </c>
      <c r="I85" s="140">
        <v>1021.313</v>
      </c>
      <c r="J85" s="214">
        <f t="shared" si="35"/>
        <v>5.7501494813314118E-3</v>
      </c>
      <c r="K85" s="215">
        <f t="shared" si="36"/>
        <v>6.2624390657810697E-3</v>
      </c>
      <c r="L85" s="52">
        <f t="shared" si="42"/>
        <v>0.1578396639779614</v>
      </c>
      <c r="N85" s="40">
        <f t="shared" si="31"/>
        <v>2.4120915631417619</v>
      </c>
      <c r="O85" s="143">
        <f t="shared" si="32"/>
        <v>2.79982838830299</v>
      </c>
      <c r="P85" s="52">
        <f t="shared" si="43"/>
        <v>0.16074714205964838</v>
      </c>
    </row>
    <row r="86" spans="1:16" ht="20.100000000000001" customHeight="1" x14ac:dyDescent="0.25">
      <c r="A86" s="38" t="s">
        <v>205</v>
      </c>
      <c r="B86" s="19">
        <v>19585.490000000002</v>
      </c>
      <c r="C86" s="140">
        <v>17366.309999999998</v>
      </c>
      <c r="D86" s="247">
        <f t="shared" si="33"/>
        <v>3.1096772146893319E-2</v>
      </c>
      <c r="E86" s="215">
        <f t="shared" si="34"/>
        <v>2.5476486214182362E-2</v>
      </c>
      <c r="F86" s="52">
        <f t="shared" si="41"/>
        <v>-0.11330735151379943</v>
      </c>
      <c r="H86" s="19">
        <v>1065.1209999999999</v>
      </c>
      <c r="I86" s="140">
        <v>1016.1059999999999</v>
      </c>
      <c r="J86" s="214">
        <f t="shared" si="35"/>
        <v>6.943327418225221E-3</v>
      </c>
      <c r="K86" s="215">
        <f t="shared" si="36"/>
        <v>6.2305110278382224E-3</v>
      </c>
      <c r="L86" s="52">
        <f t="shared" si="39"/>
        <v>-4.6018245814325315E-2</v>
      </c>
      <c r="N86" s="40">
        <f t="shared" si="31"/>
        <v>0.54383168355757239</v>
      </c>
      <c r="O86" s="143">
        <f t="shared" si="32"/>
        <v>0.58510184374228036</v>
      </c>
      <c r="P86" s="52">
        <f t="shared" si="43"/>
        <v>7.5887745110273505E-2</v>
      </c>
    </row>
    <row r="87" spans="1:16" ht="20.100000000000001" customHeight="1" x14ac:dyDescent="0.25">
      <c r="A87" s="38" t="s">
        <v>207</v>
      </c>
      <c r="B87" s="19">
        <v>5032.2000000000016</v>
      </c>
      <c r="C87" s="140">
        <v>3869.76</v>
      </c>
      <c r="D87" s="247">
        <f t="shared" si="33"/>
        <v>7.9898525284583938E-3</v>
      </c>
      <c r="E87" s="215">
        <f t="shared" si="34"/>
        <v>5.6769623076056083E-3</v>
      </c>
      <c r="F87" s="52">
        <f t="shared" si="41"/>
        <v>-0.23100035769643518</v>
      </c>
      <c r="H87" s="19">
        <v>1171.1430000000005</v>
      </c>
      <c r="I87" s="140">
        <v>947.71800000000019</v>
      </c>
      <c r="J87" s="214">
        <f t="shared" si="35"/>
        <v>7.6344652885095158E-3</v>
      </c>
      <c r="K87" s="215">
        <f t="shared" si="36"/>
        <v>5.8111727027306071E-3</v>
      </c>
      <c r="L87" s="52">
        <f t="shared" si="39"/>
        <v>-0.19077516579956522</v>
      </c>
      <c r="N87" s="40">
        <f t="shared" ref="N87" si="44">(H87/B87)*10</f>
        <v>2.3272981995946109</v>
      </c>
      <c r="O87" s="143">
        <f t="shared" ref="O87" si="45">(I87/C87)*10</f>
        <v>2.4490355991069217</v>
      </c>
      <c r="P87" s="52">
        <f t="shared" ref="P87" si="46">(O87-N87)/N87</f>
        <v>5.2308466329547304E-2</v>
      </c>
    </row>
    <row r="88" spans="1:16" ht="20.100000000000001" customHeight="1" x14ac:dyDescent="0.25">
      <c r="A88" s="38" t="s">
        <v>208</v>
      </c>
      <c r="B88" s="19">
        <v>2837.94</v>
      </c>
      <c r="C88" s="140">
        <v>3723.2300000000005</v>
      </c>
      <c r="D88" s="247">
        <f t="shared" si="33"/>
        <v>4.5059262518606586E-3</v>
      </c>
      <c r="E88" s="215">
        <f t="shared" si="34"/>
        <v>5.4620018741592322E-3</v>
      </c>
      <c r="F88" s="52">
        <f t="shared" ref="F88:F94" si="47">(C88-B88)/B88</f>
        <v>0.3119481032016182</v>
      </c>
      <c r="H88" s="19">
        <v>584.07199999999989</v>
      </c>
      <c r="I88" s="140">
        <v>904.25199999999995</v>
      </c>
      <c r="J88" s="214">
        <f t="shared" si="35"/>
        <v>3.8074576802237877E-3</v>
      </c>
      <c r="K88" s="215">
        <f t="shared" si="36"/>
        <v>5.5446499262328626E-3</v>
      </c>
      <c r="L88" s="52">
        <f t="shared" ref="L88:L94" si="48">(I88-H88)/H88</f>
        <v>0.54818584010190541</v>
      </c>
      <c r="N88" s="40">
        <f t="shared" si="31"/>
        <v>2.0580843851526103</v>
      </c>
      <c r="O88" s="143">
        <f t="shared" si="32"/>
        <v>2.4286761763307663</v>
      </c>
      <c r="P88" s="52">
        <f t="shared" ref="P88:P93" si="49">(O88-N88)/N88</f>
        <v>0.18006637329920561</v>
      </c>
    </row>
    <row r="89" spans="1:16" ht="20.100000000000001" customHeight="1" x14ac:dyDescent="0.25">
      <c r="A89" s="38" t="s">
        <v>209</v>
      </c>
      <c r="B89" s="19">
        <v>1790.4099999999999</v>
      </c>
      <c r="C89" s="140">
        <v>3219.0400000000009</v>
      </c>
      <c r="D89" s="247">
        <f t="shared" si="33"/>
        <v>2.8427152866494151E-3</v>
      </c>
      <c r="E89" s="215">
        <f t="shared" si="34"/>
        <v>4.7223519667045919E-3</v>
      </c>
      <c r="F89" s="52">
        <f t="shared" si="47"/>
        <v>0.7979345513038919</v>
      </c>
      <c r="H89" s="19">
        <v>362.3610000000001</v>
      </c>
      <c r="I89" s="140">
        <v>697.27299999999991</v>
      </c>
      <c r="J89" s="214">
        <f t="shared" si="35"/>
        <v>2.3621645490000762E-3</v>
      </c>
      <c r="K89" s="215">
        <f t="shared" si="36"/>
        <v>4.2755058191899674E-3</v>
      </c>
      <c r="L89" s="52">
        <f t="shared" si="48"/>
        <v>0.92424957431953136</v>
      </c>
      <c r="N89" s="40">
        <f t="shared" si="31"/>
        <v>2.0238995537335032</v>
      </c>
      <c r="O89" s="143">
        <f t="shared" si="32"/>
        <v>2.166089890153585</v>
      </c>
      <c r="P89" s="52">
        <f t="shared" si="49"/>
        <v>7.025562911844227E-2</v>
      </c>
    </row>
    <row r="90" spans="1:16" ht="20.100000000000001" customHeight="1" x14ac:dyDescent="0.25">
      <c r="A90" s="38" t="s">
        <v>212</v>
      </c>
      <c r="B90" s="19">
        <v>730.75</v>
      </c>
      <c r="C90" s="140">
        <v>1403.0299999999997</v>
      </c>
      <c r="D90" s="247">
        <f t="shared" si="33"/>
        <v>1.1602449694310579E-3</v>
      </c>
      <c r="E90" s="215">
        <f t="shared" si="34"/>
        <v>2.0582538520321401E-3</v>
      </c>
      <c r="F90" s="52">
        <f t="shared" si="47"/>
        <v>0.91998631542935305</v>
      </c>
      <c r="H90" s="19">
        <v>253.81399999999996</v>
      </c>
      <c r="I90" s="140">
        <v>516.17100000000005</v>
      </c>
      <c r="J90" s="214">
        <f t="shared" si="35"/>
        <v>1.654566669260503E-3</v>
      </c>
      <c r="K90" s="215">
        <f t="shared" si="36"/>
        <v>3.1650330848851244E-3</v>
      </c>
      <c r="L90" s="52">
        <f t="shared" si="48"/>
        <v>1.0336585058349821</v>
      </c>
      <c r="N90" s="40">
        <f t="shared" si="31"/>
        <v>3.4733356140951073</v>
      </c>
      <c r="O90" s="143">
        <f t="shared" si="32"/>
        <v>3.6789733647890648</v>
      </c>
      <c r="P90" s="52">
        <f t="shared" si="49"/>
        <v>5.9204687810605193E-2</v>
      </c>
    </row>
    <row r="91" spans="1:16" ht="20.100000000000001" customHeight="1" x14ac:dyDescent="0.25">
      <c r="A91" s="38" t="s">
        <v>219</v>
      </c>
      <c r="B91" s="19">
        <v>1672.9900000000005</v>
      </c>
      <c r="C91" s="140">
        <v>1555.04</v>
      </c>
      <c r="D91" s="247">
        <f t="shared" si="33"/>
        <v>2.6562822188278701E-3</v>
      </c>
      <c r="E91" s="215">
        <f t="shared" si="34"/>
        <v>2.2812534800140125E-3</v>
      </c>
      <c r="F91" s="52">
        <f t="shared" si="47"/>
        <v>-7.0502513463918171E-2</v>
      </c>
      <c r="H91" s="19">
        <v>415.11199999999997</v>
      </c>
      <c r="I91" s="140">
        <v>409.803</v>
      </c>
      <c r="J91" s="214">
        <f t="shared" si="35"/>
        <v>2.7060385920794992E-3</v>
      </c>
      <c r="K91" s="215">
        <f t="shared" si="36"/>
        <v>2.5128107803134591E-3</v>
      </c>
      <c r="L91" s="52">
        <f t="shared" si="48"/>
        <v>-1.2789319508951728E-2</v>
      </c>
      <c r="N91" s="40">
        <f t="shared" si="31"/>
        <v>2.4812581067430162</v>
      </c>
      <c r="O91" s="143">
        <f t="shared" si="32"/>
        <v>2.6353212779092501</v>
      </c>
      <c r="P91" s="52">
        <f t="shared" si="49"/>
        <v>6.2090747732996818E-2</v>
      </c>
    </row>
    <row r="92" spans="1:16" ht="20.100000000000001" customHeight="1" x14ac:dyDescent="0.25">
      <c r="A92" s="38" t="s">
        <v>204</v>
      </c>
      <c r="B92" s="19">
        <v>584.62000000000012</v>
      </c>
      <c r="C92" s="140">
        <v>1021.6299999999998</v>
      </c>
      <c r="D92" s="247">
        <f t="shared" si="33"/>
        <v>9.2822773045334961E-4</v>
      </c>
      <c r="E92" s="215">
        <f t="shared" si="34"/>
        <v>1.4987376484120762E-3</v>
      </c>
      <c r="F92" s="52">
        <f t="shared" si="47"/>
        <v>0.74751120385891612</v>
      </c>
      <c r="H92" s="19">
        <v>211.67000000000002</v>
      </c>
      <c r="I92" s="140">
        <v>406.40300000000002</v>
      </c>
      <c r="J92" s="214">
        <f t="shared" si="35"/>
        <v>1.379837703524513E-3</v>
      </c>
      <c r="K92" s="215">
        <f t="shared" si="36"/>
        <v>2.4919628200665458E-3</v>
      </c>
      <c r="L92" s="52">
        <f t="shared" si="48"/>
        <v>0.9199839372608305</v>
      </c>
      <c r="N92" s="40">
        <f t="shared" si="31"/>
        <v>3.6206424686120897</v>
      </c>
      <c r="O92" s="143">
        <f t="shared" si="32"/>
        <v>3.9779861593727683</v>
      </c>
      <c r="P92" s="52">
        <f t="shared" si="49"/>
        <v>9.8696210371100268E-2</v>
      </c>
    </row>
    <row r="93" spans="1:16" ht="20.100000000000001" customHeight="1" x14ac:dyDescent="0.25">
      <c r="A93" s="38" t="s">
        <v>211</v>
      </c>
      <c r="B93" s="19">
        <v>1947.3900000000008</v>
      </c>
      <c r="C93" s="140">
        <v>1184.1300000000001</v>
      </c>
      <c r="D93" s="247">
        <f t="shared" si="33"/>
        <v>3.0919595634900428E-3</v>
      </c>
      <c r="E93" s="215">
        <f t="shared" si="34"/>
        <v>1.7371261725029534E-3</v>
      </c>
      <c r="F93" s="52">
        <f t="shared" si="47"/>
        <v>-0.39193998120561385</v>
      </c>
      <c r="H93" s="19">
        <v>606.11900000000003</v>
      </c>
      <c r="I93" s="140">
        <v>378.327</v>
      </c>
      <c r="J93" s="214">
        <f t="shared" si="35"/>
        <v>3.9511780083269915E-3</v>
      </c>
      <c r="K93" s="215">
        <f t="shared" si="36"/>
        <v>2.3198077224511533E-3</v>
      </c>
      <c r="L93" s="52">
        <f t="shared" si="48"/>
        <v>-0.37582058968618376</v>
      </c>
      <c r="N93" s="40">
        <f t="shared" si="31"/>
        <v>3.1124684834573446</v>
      </c>
      <c r="O93" s="143">
        <f t="shared" si="32"/>
        <v>3.1949785918775806</v>
      </c>
      <c r="P93" s="52">
        <f t="shared" si="49"/>
        <v>2.6509540211820351E-2</v>
      </c>
    </row>
    <row r="94" spans="1:16" ht="20.100000000000001" customHeight="1" x14ac:dyDescent="0.25">
      <c r="A94" s="38" t="s">
        <v>200</v>
      </c>
      <c r="B94" s="19">
        <v>1418.9</v>
      </c>
      <c r="C94" s="140">
        <v>902.62</v>
      </c>
      <c r="D94" s="247">
        <f t="shared" si="33"/>
        <v>2.252851983750569E-3</v>
      </c>
      <c r="E94" s="215">
        <f t="shared" si="34"/>
        <v>1.3241492283994289E-3</v>
      </c>
      <c r="F94" s="52">
        <f t="shared" si="47"/>
        <v>-0.36385932764817819</v>
      </c>
      <c r="H94" s="19">
        <v>491.95800000000003</v>
      </c>
      <c r="I94" s="140">
        <v>377.89000000000004</v>
      </c>
      <c r="J94" s="214">
        <f t="shared" si="35"/>
        <v>3.2069834976638746E-3</v>
      </c>
      <c r="K94" s="215">
        <f t="shared" si="36"/>
        <v>2.3171281463841239E-3</v>
      </c>
      <c r="L94" s="52">
        <f t="shared" si="48"/>
        <v>-0.23186532183641689</v>
      </c>
      <c r="N94" s="40">
        <f t="shared" ref="N94" si="50">(H94/B94)*10</f>
        <v>3.4671788004792443</v>
      </c>
      <c r="O94" s="143">
        <f t="shared" ref="O94" si="51">(I94/C94)*10</f>
        <v>4.1865901486782926</v>
      </c>
      <c r="P94" s="52">
        <f t="shared" ref="P94" si="52">(O94-N94)/N94</f>
        <v>0.20749185132869669</v>
      </c>
    </row>
    <row r="95" spans="1:16" ht="20.100000000000001" customHeight="1" thickBot="1" x14ac:dyDescent="0.3">
      <c r="A95" s="8" t="s">
        <v>17</v>
      </c>
      <c r="B95" s="19">
        <f>B96-SUM(B68:B94)</f>
        <v>24347.690000000177</v>
      </c>
      <c r="C95" s="140">
        <f>C96-SUM(C68:C94)</f>
        <v>20501.749999999534</v>
      </c>
      <c r="D95" s="247">
        <f t="shared" si="33"/>
        <v>3.8657933410560494E-2</v>
      </c>
      <c r="E95" s="215">
        <f t="shared" si="34"/>
        <v>3.0076196454030903E-2</v>
      </c>
      <c r="F95" s="52">
        <f>(C95-B95)/B95</f>
        <v>-0.15795913287875007</v>
      </c>
      <c r="H95" s="19">
        <f>H96-SUM(H68:H94)</f>
        <v>5800.8219999999856</v>
      </c>
      <c r="I95" s="140">
        <f>I96-SUM(I68:I94)</f>
        <v>5277.3730000001087</v>
      </c>
      <c r="J95" s="214">
        <f t="shared" si="35"/>
        <v>3.7814489096397466E-2</v>
      </c>
      <c r="K95" s="215">
        <f t="shared" si="36"/>
        <v>3.2359547797686822E-2</v>
      </c>
      <c r="L95" s="52">
        <f>(I95-H95)/H95</f>
        <v>-9.0237038819649715E-2</v>
      </c>
      <c r="N95" s="40">
        <f t="shared" si="31"/>
        <v>2.3824937807241438</v>
      </c>
      <c r="O95" s="143">
        <f t="shared" si="32"/>
        <v>2.5741085517091116</v>
      </c>
      <c r="P95" s="52">
        <f>(O95-N95)/N95</f>
        <v>8.0426136905477147E-2</v>
      </c>
    </row>
    <row r="96" spans="1:16" ht="26.25" customHeight="1" thickBot="1" x14ac:dyDescent="0.3">
      <c r="A96" s="12" t="s">
        <v>18</v>
      </c>
      <c r="B96" s="17">
        <v>629823.89</v>
      </c>
      <c r="C96" s="145">
        <v>681660.33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8.2303070466253583E-2</v>
      </c>
      <c r="G96" s="1"/>
      <c r="H96" s="17">
        <v>153402.09900000002</v>
      </c>
      <c r="I96" s="145">
        <v>163085.49900000007</v>
      </c>
      <c r="J96" s="255">
        <f t="shared" si="35"/>
        <v>1</v>
      </c>
      <c r="K96" s="244">
        <f t="shared" si="36"/>
        <v>1</v>
      </c>
      <c r="L96" s="57">
        <f>(I96-H96)/H96</f>
        <v>6.3124299231394815E-2</v>
      </c>
      <c r="M96" s="1"/>
      <c r="N96" s="37">
        <f t="shared" si="31"/>
        <v>2.4356348089622326</v>
      </c>
      <c r="O96" s="150">
        <f t="shared" si="32"/>
        <v>2.3924745481374878</v>
      </c>
      <c r="P96" s="57">
        <f>(O96-N96)/N96</f>
        <v>-1.7720333387390846E-2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5"/>
      <c r="M4" s="350" t="s">
        <v>104</v>
      </c>
      <c r="N4" s="350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151</v>
      </c>
      <c r="K5" s="347" t="str">
        <f>E5</f>
        <v>jan-mai</v>
      </c>
      <c r="L5" s="348"/>
      <c r="M5" s="359" t="str">
        <f>E5</f>
        <v>jan-mai</v>
      </c>
      <c r="N5" s="354"/>
      <c r="O5" s="131" t="str">
        <f>I5</f>
        <v>2024/2023</v>
      </c>
      <c r="Q5" s="347" t="str">
        <f>E5</f>
        <v>jan-mai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248969.62999999989</v>
      </c>
      <c r="F7" s="145">
        <v>263949.38000000012</v>
      </c>
      <c r="G7" s="243">
        <f>E7/E15</f>
        <v>0.41407409281224189</v>
      </c>
      <c r="H7" s="244">
        <f>F7/F15</f>
        <v>0.3975701156348086</v>
      </c>
      <c r="I7" s="164">
        <f t="shared" ref="I7:I18" si="0">(F7-E7)/E7</f>
        <v>6.0166976992335329E-2</v>
      </c>
      <c r="J7" s="1"/>
      <c r="K7" s="17">
        <v>64229.206999999915</v>
      </c>
      <c r="L7" s="145">
        <v>65969.756000000008</v>
      </c>
      <c r="M7" s="243">
        <f>K7/K15</f>
        <v>0.3565506934441483</v>
      </c>
      <c r="N7" s="244">
        <f>L7/L15</f>
        <v>0.34530324091085451</v>
      </c>
      <c r="O7" s="164">
        <f t="shared" ref="O7:O18" si="1">(L7-K7)/K7</f>
        <v>2.7099026771420297E-2</v>
      </c>
      <c r="P7" s="1"/>
      <c r="Q7" s="187">
        <f t="shared" ref="Q7:R18" si="2">(K7/E7)*10</f>
        <v>2.5798008777215093</v>
      </c>
      <c r="R7" s="188">
        <f t="shared" si="2"/>
        <v>2.4993336222271094</v>
      </c>
      <c r="S7" s="55">
        <f>(R7-Q7)/Q7</f>
        <v>-3.1191266035023965E-2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207454.17999999988</v>
      </c>
      <c r="F8" s="181">
        <v>224822.51000000013</v>
      </c>
      <c r="G8" s="245">
        <f>E8/E7</f>
        <v>0.83325094711350922</v>
      </c>
      <c r="H8" s="246">
        <f>F8/F7</f>
        <v>0.85176373591027199</v>
      </c>
      <c r="I8" s="206">
        <f t="shared" si="0"/>
        <v>8.3721282453794177E-2</v>
      </c>
      <c r="K8" s="180">
        <v>56765.414999999921</v>
      </c>
      <c r="L8" s="181">
        <v>58935.307000000008</v>
      </c>
      <c r="M8" s="250">
        <f>K8/K7</f>
        <v>0.88379442392928809</v>
      </c>
      <c r="N8" s="246">
        <f>L8/L7</f>
        <v>0.89336857635186651</v>
      </c>
      <c r="O8" s="207">
        <f t="shared" si="1"/>
        <v>3.8225599161040048E-2</v>
      </c>
      <c r="Q8" s="189">
        <f t="shared" si="2"/>
        <v>2.7362868754922149</v>
      </c>
      <c r="R8" s="190">
        <f t="shared" si="2"/>
        <v>2.6214148663316665</v>
      </c>
      <c r="S8" s="182">
        <f t="shared" ref="S8:S18" si="3">(R8-Q8)/Q8</f>
        <v>-4.1980981668775043E-2</v>
      </c>
    </row>
    <row r="9" spans="1:19" ht="24" customHeight="1" x14ac:dyDescent="0.25">
      <c r="A9" s="8"/>
      <c r="B9" t="s">
        <v>37</v>
      </c>
      <c r="E9" s="19">
        <v>38175.89</v>
      </c>
      <c r="F9" s="140">
        <v>36508.32</v>
      </c>
      <c r="G9" s="247">
        <f>E9/E7</f>
        <v>0.15333552931737102</v>
      </c>
      <c r="H9" s="215">
        <f>F9/F7</f>
        <v>0.13831561187982325</v>
      </c>
      <c r="I9" s="182">
        <f t="shared" si="0"/>
        <v>-4.3681234412609626E-2</v>
      </c>
      <c r="K9" s="19">
        <v>6666.7699999999995</v>
      </c>
      <c r="L9" s="140">
        <v>6495.4170000000022</v>
      </c>
      <c r="M9" s="247">
        <f>K9/K7</f>
        <v>0.10379654850790869</v>
      </c>
      <c r="N9" s="215">
        <f>L9/L7</f>
        <v>9.8460527881897908E-2</v>
      </c>
      <c r="O9" s="182">
        <f t="shared" si="1"/>
        <v>-2.5702551610449639E-2</v>
      </c>
      <c r="Q9" s="189">
        <f t="shared" si="2"/>
        <v>1.7463299480378847</v>
      </c>
      <c r="R9" s="190">
        <f t="shared" si="2"/>
        <v>1.7791607502070765</v>
      </c>
      <c r="S9" s="182">
        <f t="shared" si="3"/>
        <v>1.8799884985125186E-2</v>
      </c>
    </row>
    <row r="10" spans="1:19" ht="24" customHeight="1" thickBot="1" x14ac:dyDescent="0.3">
      <c r="A10" s="8"/>
      <c r="B10" t="s">
        <v>36</v>
      </c>
      <c r="E10" s="19">
        <v>3339.5600000000004</v>
      </c>
      <c r="F10" s="140">
        <v>2618.5500000000006</v>
      </c>
      <c r="G10" s="247">
        <f>E10/E7</f>
        <v>1.3413523569119663E-2</v>
      </c>
      <c r="H10" s="215">
        <f>F10/F7</f>
        <v>9.9206522099047918E-3</v>
      </c>
      <c r="I10" s="186">
        <f t="shared" si="0"/>
        <v>-0.21589969936159245</v>
      </c>
      <c r="K10" s="19">
        <v>797.02200000000005</v>
      </c>
      <c r="L10" s="140">
        <v>539.03200000000015</v>
      </c>
      <c r="M10" s="247">
        <f>K10/K7</f>
        <v>1.2409027562803338E-2</v>
      </c>
      <c r="N10" s="215">
        <f>L10/L7</f>
        <v>8.1708957662356679E-3</v>
      </c>
      <c r="O10" s="209">
        <f t="shared" si="1"/>
        <v>-0.32369244512698503</v>
      </c>
      <c r="Q10" s="189">
        <f t="shared" si="2"/>
        <v>2.3866078165985938</v>
      </c>
      <c r="R10" s="190">
        <f t="shared" si="2"/>
        <v>2.0585132993450577</v>
      </c>
      <c r="S10" s="182">
        <f t="shared" si="3"/>
        <v>-0.13747315959148168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352298.68000000017</v>
      </c>
      <c r="F11" s="145">
        <v>399957.11000000057</v>
      </c>
      <c r="G11" s="243">
        <f>E11/E15</f>
        <v>0.58592590718775794</v>
      </c>
      <c r="H11" s="244">
        <f>F11/F15</f>
        <v>0.60242988436519163</v>
      </c>
      <c r="I11" s="164">
        <f t="shared" si="0"/>
        <v>0.13527848018051153</v>
      </c>
      <c r="J11" s="1"/>
      <c r="K11" s="17">
        <v>115911.25600000004</v>
      </c>
      <c r="L11" s="145">
        <v>125079.00399999993</v>
      </c>
      <c r="M11" s="243">
        <f>K11/K15</f>
        <v>0.64344930655585186</v>
      </c>
      <c r="N11" s="244">
        <f>L11/L15</f>
        <v>0.65469675908914537</v>
      </c>
      <c r="O11" s="164">
        <f t="shared" si="1"/>
        <v>7.9092819078760451E-2</v>
      </c>
      <c r="Q11" s="191">
        <f t="shared" si="2"/>
        <v>3.2901416491256792</v>
      </c>
      <c r="R11" s="192">
        <f t="shared" si="2"/>
        <v>3.127310425860407</v>
      </c>
      <c r="S11" s="57">
        <f t="shared" si="3"/>
        <v>-4.9490642236799415E-2</v>
      </c>
    </row>
    <row r="12" spans="1:19" s="3" customFormat="1" ht="24" customHeight="1" x14ac:dyDescent="0.25">
      <c r="A12" s="46"/>
      <c r="B12" s="3" t="s">
        <v>33</v>
      </c>
      <c r="E12" s="31">
        <v>329858.98000000016</v>
      </c>
      <c r="F12" s="141">
        <v>376700.01000000053</v>
      </c>
      <c r="G12" s="247">
        <f>E12/E11</f>
        <v>0.9363048990135302</v>
      </c>
      <c r="H12" s="215">
        <f>F12/F11</f>
        <v>0.94185101497508072</v>
      </c>
      <c r="I12" s="206">
        <f t="shared" si="0"/>
        <v>0.14200319785139806</v>
      </c>
      <c r="K12" s="31">
        <v>112100.64900000003</v>
      </c>
      <c r="L12" s="141">
        <v>121080.37199999993</v>
      </c>
      <c r="M12" s="247">
        <f>K12/K11</f>
        <v>0.967124788985118</v>
      </c>
      <c r="N12" s="215">
        <f>L12/L11</f>
        <v>0.96803114933662249</v>
      </c>
      <c r="O12" s="206">
        <f t="shared" si="1"/>
        <v>8.010411251053412E-2</v>
      </c>
      <c r="Q12" s="189">
        <f t="shared" si="2"/>
        <v>3.3984416310266887</v>
      </c>
      <c r="R12" s="190">
        <f t="shared" si="2"/>
        <v>3.2142386192131971</v>
      </c>
      <c r="S12" s="182">
        <f t="shared" si="3"/>
        <v>-5.4202199658742657E-2</v>
      </c>
    </row>
    <row r="13" spans="1:19" ht="24" customHeight="1" x14ac:dyDescent="0.25">
      <c r="A13" s="8"/>
      <c r="B13" s="3" t="s">
        <v>37</v>
      </c>
      <c r="D13" s="3"/>
      <c r="E13" s="19">
        <v>21261.899999999998</v>
      </c>
      <c r="F13" s="140">
        <v>22819.52</v>
      </c>
      <c r="G13" s="247">
        <f>E13/E11</f>
        <v>6.0351915028463883E-2</v>
      </c>
      <c r="H13" s="215">
        <f>F13/F11</f>
        <v>5.7054917713551756E-2</v>
      </c>
      <c r="I13" s="182">
        <f t="shared" si="0"/>
        <v>7.3258739811587995E-2</v>
      </c>
      <c r="K13" s="19">
        <v>3669.891000000001</v>
      </c>
      <c r="L13" s="140">
        <v>3929.2680000000005</v>
      </c>
      <c r="M13" s="247">
        <f>K13/K11</f>
        <v>3.1661213299250243E-2</v>
      </c>
      <c r="N13" s="215">
        <f>L13/L11</f>
        <v>3.1414289163991124E-2</v>
      </c>
      <c r="O13" s="182">
        <f t="shared" si="1"/>
        <v>7.0677031007187793E-2</v>
      </c>
      <c r="Q13" s="189">
        <f t="shared" si="2"/>
        <v>1.7260409464817354</v>
      </c>
      <c r="R13" s="190">
        <f t="shared" si="2"/>
        <v>1.721888979259862</v>
      </c>
      <c r="S13" s="182">
        <f t="shared" si="3"/>
        <v>-2.4054859360878051E-3</v>
      </c>
    </row>
    <row r="14" spans="1:19" ht="24" customHeight="1" thickBot="1" x14ac:dyDescent="0.3">
      <c r="A14" s="8"/>
      <c r="B14" t="s">
        <v>36</v>
      </c>
      <c r="E14" s="19">
        <v>1177.8</v>
      </c>
      <c r="F14" s="140">
        <v>437.58</v>
      </c>
      <c r="G14" s="247">
        <f>E14/E11</f>
        <v>3.3431859580058585E-3</v>
      </c>
      <c r="H14" s="215">
        <f>F14/F11</f>
        <v>1.0940673113674598E-3</v>
      </c>
      <c r="I14" s="186">
        <f t="shared" si="0"/>
        <v>-0.62847682119205306</v>
      </c>
      <c r="K14" s="19">
        <v>140.71600000000001</v>
      </c>
      <c r="L14" s="140">
        <v>69.364000000000004</v>
      </c>
      <c r="M14" s="247">
        <f>K14/K11</f>
        <v>1.2139977156316894E-3</v>
      </c>
      <c r="N14" s="215">
        <f>L14/L11</f>
        <v>5.545614993864202E-4</v>
      </c>
      <c r="O14" s="209">
        <f t="shared" si="1"/>
        <v>-0.50706387333352287</v>
      </c>
      <c r="Q14" s="189">
        <f t="shared" si="2"/>
        <v>1.1947359483783326</v>
      </c>
      <c r="R14" s="190">
        <f t="shared" si="2"/>
        <v>1.5851729969377029</v>
      </c>
      <c r="S14" s="182">
        <f t="shared" si="3"/>
        <v>0.32679777409336974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601268.31000000017</v>
      </c>
      <c r="F15" s="145">
        <v>663906.49000000057</v>
      </c>
      <c r="G15" s="243">
        <f>G7+G11</f>
        <v>0.99999999999999978</v>
      </c>
      <c r="H15" s="244">
        <f>H7+H11</f>
        <v>1.0000000000000002</v>
      </c>
      <c r="I15" s="164">
        <f t="shared" si="0"/>
        <v>0.10417675263810325</v>
      </c>
      <c r="J15" s="1"/>
      <c r="K15" s="17">
        <v>180140.46299999993</v>
      </c>
      <c r="L15" s="145">
        <v>191048.75999999995</v>
      </c>
      <c r="M15" s="243">
        <f>M7+M11</f>
        <v>1.0000000000000002</v>
      </c>
      <c r="N15" s="244">
        <f>N7+N11</f>
        <v>0.99999999999999989</v>
      </c>
      <c r="O15" s="164">
        <f t="shared" si="1"/>
        <v>6.0554396376787514E-2</v>
      </c>
      <c r="Q15" s="191">
        <f t="shared" si="2"/>
        <v>2.996007938618948</v>
      </c>
      <c r="R15" s="192">
        <f t="shared" si="2"/>
        <v>2.87764561542394</v>
      </c>
      <c r="S15" s="57">
        <f t="shared" si="3"/>
        <v>-3.9506678760527159E-2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537313.16</v>
      </c>
      <c r="F16" s="181">
        <f t="shared" ref="F16:F17" si="4">F8+F12</f>
        <v>601522.52000000072</v>
      </c>
      <c r="G16" s="245">
        <f>E16/E15</f>
        <v>0.89363292736981248</v>
      </c>
      <c r="H16" s="246">
        <f>F16/F15</f>
        <v>0.90603500502005963</v>
      </c>
      <c r="I16" s="207">
        <f t="shared" si="0"/>
        <v>0.11950081401319239</v>
      </c>
      <c r="J16" s="3"/>
      <c r="K16" s="180">
        <f t="shared" ref="K16:L18" si="5">K8+K12</f>
        <v>168866.06399999995</v>
      </c>
      <c r="L16" s="181">
        <f t="shared" si="5"/>
        <v>180015.67899999995</v>
      </c>
      <c r="M16" s="250">
        <f>K16/K15</f>
        <v>0.93741328953950798</v>
      </c>
      <c r="N16" s="246">
        <f>L16/L15</f>
        <v>0.94224992091024296</v>
      </c>
      <c r="O16" s="207">
        <f t="shared" si="1"/>
        <v>6.6026380528416848E-2</v>
      </c>
      <c r="P16" s="3"/>
      <c r="Q16" s="189">
        <f t="shared" si="2"/>
        <v>3.1427866758372329</v>
      </c>
      <c r="R16" s="190">
        <f t="shared" si="2"/>
        <v>2.992667323577507</v>
      </c>
      <c r="S16" s="182">
        <f t="shared" si="3"/>
        <v>-4.7766319430425364E-2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59437.789999999994</v>
      </c>
      <c r="F17" s="140">
        <f t="shared" si="4"/>
        <v>59327.839999999997</v>
      </c>
      <c r="G17" s="248">
        <f>E17/E15</f>
        <v>9.8854020761546493E-2</v>
      </c>
      <c r="H17" s="215">
        <f>F17/F15</f>
        <v>8.9361741289801136E-2</v>
      </c>
      <c r="I17" s="182">
        <f t="shared" si="0"/>
        <v>-1.8498332458188149E-3</v>
      </c>
      <c r="K17" s="19">
        <f t="shared" si="5"/>
        <v>10336.661</v>
      </c>
      <c r="L17" s="140">
        <f t="shared" si="5"/>
        <v>10424.685000000003</v>
      </c>
      <c r="M17" s="247">
        <f>K17/K15</f>
        <v>5.7381117089723502E-2</v>
      </c>
      <c r="N17" s="215">
        <f>L17/L15</f>
        <v>5.4565572684167153E-2</v>
      </c>
      <c r="O17" s="182">
        <f t="shared" si="1"/>
        <v>8.5157092798151222E-3</v>
      </c>
      <c r="Q17" s="189">
        <f t="shared" si="2"/>
        <v>1.7390722299735575</v>
      </c>
      <c r="R17" s="190">
        <f t="shared" si="2"/>
        <v>1.7571320648113944</v>
      </c>
      <c r="S17" s="182">
        <f t="shared" si="3"/>
        <v>1.0384752586217483E-2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4517.3600000000006</v>
      </c>
      <c r="F18" s="142">
        <f>F10+F14</f>
        <v>3056.1300000000006</v>
      </c>
      <c r="G18" s="249">
        <f>E18/E15</f>
        <v>7.5130518686408057E-3</v>
      </c>
      <c r="H18" s="221">
        <f>F18/F15</f>
        <v>4.6032536901394021E-3</v>
      </c>
      <c r="I18" s="208">
        <f t="shared" si="0"/>
        <v>-0.32346990277507215</v>
      </c>
      <c r="K18" s="21">
        <f t="shared" si="5"/>
        <v>937.73800000000006</v>
      </c>
      <c r="L18" s="142">
        <f t="shared" si="5"/>
        <v>608.39600000000019</v>
      </c>
      <c r="M18" s="249">
        <f>K18/K15</f>
        <v>5.2055933707686785E-3</v>
      </c>
      <c r="N18" s="221">
        <f>L18/L15</f>
        <v>3.1845064055898626E-3</v>
      </c>
      <c r="O18" s="208">
        <f t="shared" si="1"/>
        <v>-0.35120897308203342</v>
      </c>
      <c r="Q18" s="193">
        <f t="shared" si="2"/>
        <v>2.0758540386420385</v>
      </c>
      <c r="R18" s="194">
        <f t="shared" si="2"/>
        <v>1.9907399227127121</v>
      </c>
      <c r="S18" s="186">
        <f t="shared" si="3"/>
        <v>-4.1001975256895036E-2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5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68458.569999999978</v>
      </c>
      <c r="C7" s="147">
        <v>74153.94</v>
      </c>
      <c r="D7" s="247">
        <f>B7/$B$33</f>
        <v>0.1138569401736805</v>
      </c>
      <c r="E7" s="246">
        <f>C7/$C$33</f>
        <v>0.11169335006801941</v>
      </c>
      <c r="F7" s="52">
        <f>(C7-B7)/B7</f>
        <v>8.3194405024820506E-2</v>
      </c>
      <c r="H7" s="39">
        <v>22517.680000000004</v>
      </c>
      <c r="I7" s="147">
        <v>24286.418000000005</v>
      </c>
      <c r="J7" s="247">
        <f>H7/$H$33</f>
        <v>0.12500067794318931</v>
      </c>
      <c r="K7" s="246">
        <f>I7/$I$33</f>
        <v>0.12712156833679525</v>
      </c>
      <c r="L7" s="52">
        <f>(I7-H7)/H7</f>
        <v>7.8548855832394848E-2</v>
      </c>
      <c r="N7" s="27">
        <f t="shared" ref="N7:O33" si="0">(H7/B7)*10</f>
        <v>3.2892419458951609</v>
      </c>
      <c r="O7" s="151">
        <f t="shared" si="0"/>
        <v>3.2751352119658113</v>
      </c>
      <c r="P7" s="61">
        <f>(O7-N7)/N7</f>
        <v>-4.2887492502502941E-3</v>
      </c>
    </row>
    <row r="8" spans="1:16" ht="20.100000000000001" customHeight="1" x14ac:dyDescent="0.25">
      <c r="A8" s="8" t="s">
        <v>164</v>
      </c>
      <c r="B8" s="19">
        <v>74834.659999999989</v>
      </c>
      <c r="C8" s="140">
        <v>75273.230000000025</v>
      </c>
      <c r="D8" s="247">
        <f t="shared" ref="D8:D32" si="1">B8/$B$33</f>
        <v>0.12446134072823495</v>
      </c>
      <c r="E8" s="215">
        <f t="shared" ref="E8:E32" si="2">C8/$C$33</f>
        <v>0.11337926520344763</v>
      </c>
      <c r="F8" s="52">
        <f t="shared" ref="F8:F33" si="3">(C8-B8)/B8</f>
        <v>5.8605197110541581E-3</v>
      </c>
      <c r="H8" s="19">
        <v>24022.699000000001</v>
      </c>
      <c r="I8" s="140">
        <v>23349.131999999998</v>
      </c>
      <c r="J8" s="247">
        <f t="shared" ref="J8:J32" si="4">H8/$H$33</f>
        <v>0.13335537502199052</v>
      </c>
      <c r="K8" s="215">
        <f t="shared" ref="K8:K32" si="5">I8/$I$33</f>
        <v>0.12221556423606199</v>
      </c>
      <c r="L8" s="52">
        <f t="shared" ref="L8:L33" si="6">(I8-H8)/H8</f>
        <v>-2.8038772828981571E-2</v>
      </c>
      <c r="N8" s="27">
        <f t="shared" si="0"/>
        <v>3.2101033130904852</v>
      </c>
      <c r="O8" s="152">
        <f t="shared" si="0"/>
        <v>3.1019171091767941</v>
      </c>
      <c r="P8" s="52">
        <f t="shared" ref="P8:P71" si="7">(O8-N8)/N8</f>
        <v>-3.3701782578933977E-2</v>
      </c>
    </row>
    <row r="9" spans="1:16" ht="20.100000000000001" customHeight="1" x14ac:dyDescent="0.25">
      <c r="A9" s="8" t="s">
        <v>167</v>
      </c>
      <c r="B9" s="19">
        <v>49440.77</v>
      </c>
      <c r="C9" s="140">
        <v>51685.2</v>
      </c>
      <c r="D9" s="247">
        <f t="shared" si="1"/>
        <v>8.2227466802632598E-2</v>
      </c>
      <c r="E9" s="215">
        <f t="shared" si="2"/>
        <v>7.7850120127610167E-2</v>
      </c>
      <c r="F9" s="52">
        <f t="shared" si="3"/>
        <v>4.5396339903282262E-2</v>
      </c>
      <c r="H9" s="19">
        <v>14680.473000000002</v>
      </c>
      <c r="I9" s="140">
        <v>15562.249000000005</v>
      </c>
      <c r="J9" s="247">
        <f t="shared" si="4"/>
        <v>8.1494589030783188E-2</v>
      </c>
      <c r="K9" s="215">
        <f t="shared" si="5"/>
        <v>8.1456948477446278E-2</v>
      </c>
      <c r="L9" s="52">
        <f t="shared" si="6"/>
        <v>6.0064549691280611E-2</v>
      </c>
      <c r="N9" s="27">
        <f t="shared" si="0"/>
        <v>2.9693050897063298</v>
      </c>
      <c r="O9" s="152">
        <f t="shared" si="0"/>
        <v>3.0109681301417051</v>
      </c>
      <c r="P9" s="52">
        <f t="shared" si="7"/>
        <v>1.4031242724032724E-2</v>
      </c>
    </row>
    <row r="10" spans="1:16" ht="20.100000000000001" customHeight="1" x14ac:dyDescent="0.25">
      <c r="A10" s="8" t="s">
        <v>169</v>
      </c>
      <c r="B10" s="19">
        <v>40255.15</v>
      </c>
      <c r="C10" s="140">
        <v>40519.229999999989</v>
      </c>
      <c r="D10" s="247">
        <f t="shared" si="1"/>
        <v>6.6950393577203504E-2</v>
      </c>
      <c r="E10" s="215">
        <f t="shared" si="2"/>
        <v>6.1031531714654579E-2</v>
      </c>
      <c r="F10" s="52">
        <f t="shared" si="3"/>
        <v>6.5601544150248403E-3</v>
      </c>
      <c r="H10" s="19">
        <v>14863.063000000002</v>
      </c>
      <c r="I10" s="140">
        <v>15525.701999999999</v>
      </c>
      <c r="J10" s="247">
        <f t="shared" si="4"/>
        <v>8.250818695852917E-2</v>
      </c>
      <c r="K10" s="215">
        <f t="shared" si="5"/>
        <v>8.1265651763455543E-2</v>
      </c>
      <c r="L10" s="52">
        <f t="shared" si="6"/>
        <v>4.4582936908764859E-2</v>
      </c>
      <c r="N10" s="27">
        <f t="shared" si="0"/>
        <v>3.6922140396943002</v>
      </c>
      <c r="O10" s="152">
        <f t="shared" si="0"/>
        <v>3.8316873247591339</v>
      </c>
      <c r="P10" s="52">
        <f t="shared" si="7"/>
        <v>3.777497283889357E-2</v>
      </c>
    </row>
    <row r="11" spans="1:16" ht="20.100000000000001" customHeight="1" x14ac:dyDescent="0.25">
      <c r="A11" s="8" t="s">
        <v>168</v>
      </c>
      <c r="B11" s="19">
        <v>39573.999999999985</v>
      </c>
      <c r="C11" s="140">
        <v>52468.140000000014</v>
      </c>
      <c r="D11" s="247">
        <f t="shared" si="1"/>
        <v>6.581753826340854E-2</v>
      </c>
      <c r="E11" s="215">
        <f t="shared" si="2"/>
        <v>7.9029412711419694E-2</v>
      </c>
      <c r="F11" s="52">
        <f t="shared" si="3"/>
        <v>0.32582352049325397</v>
      </c>
      <c r="H11" s="19">
        <v>10371.036000000002</v>
      </c>
      <c r="I11" s="140">
        <v>12661.297</v>
      </c>
      <c r="J11" s="247">
        <f t="shared" si="4"/>
        <v>5.7571940402973233E-2</v>
      </c>
      <c r="K11" s="215">
        <f t="shared" si="5"/>
        <v>6.6272594493677922E-2</v>
      </c>
      <c r="L11" s="52">
        <f t="shared" si="6"/>
        <v>0.22083242214181864</v>
      </c>
      <c r="N11" s="27">
        <f t="shared" si="0"/>
        <v>2.6206691261939676</v>
      </c>
      <c r="O11" s="152">
        <f t="shared" si="0"/>
        <v>2.4131400503238725</v>
      </c>
      <c r="P11" s="52">
        <f t="shared" si="7"/>
        <v>-7.9189346642737912E-2</v>
      </c>
    </row>
    <row r="12" spans="1:16" ht="20.100000000000001" customHeight="1" x14ac:dyDescent="0.25">
      <c r="A12" s="8" t="s">
        <v>172</v>
      </c>
      <c r="B12" s="19">
        <v>47626.52</v>
      </c>
      <c r="C12" s="140">
        <v>51706.840000000004</v>
      </c>
      <c r="D12" s="247">
        <f t="shared" si="1"/>
        <v>7.9210095073861453E-2</v>
      </c>
      <c r="E12" s="215">
        <f t="shared" si="2"/>
        <v>7.7882715079348033E-2</v>
      </c>
      <c r="F12" s="52">
        <f t="shared" si="3"/>
        <v>8.5673276149506775E-2</v>
      </c>
      <c r="H12" s="19">
        <v>11432.630999999999</v>
      </c>
      <c r="I12" s="140">
        <v>12320.333999999999</v>
      </c>
      <c r="J12" s="247">
        <f t="shared" si="4"/>
        <v>6.346509168237234E-2</v>
      </c>
      <c r="K12" s="215">
        <f t="shared" si="5"/>
        <v>6.4487903506937158E-2</v>
      </c>
      <c r="L12" s="52">
        <f t="shared" si="6"/>
        <v>7.7646431516944753E-2</v>
      </c>
      <c r="N12" s="27">
        <f t="shared" si="0"/>
        <v>2.400475827333175</v>
      </c>
      <c r="O12" s="152">
        <f t="shared" si="0"/>
        <v>2.3827280878119796</v>
      </c>
      <c r="P12" s="52">
        <f t="shared" si="7"/>
        <v>-7.393425636329911E-3</v>
      </c>
    </row>
    <row r="13" spans="1:16" ht="20.100000000000001" customHeight="1" x14ac:dyDescent="0.25">
      <c r="A13" s="8" t="s">
        <v>174</v>
      </c>
      <c r="B13" s="19">
        <v>18759.66</v>
      </c>
      <c r="C13" s="140">
        <v>57548.850000000006</v>
      </c>
      <c r="D13" s="247">
        <f t="shared" si="1"/>
        <v>3.1200147568063254E-2</v>
      </c>
      <c r="E13" s="215">
        <f t="shared" si="2"/>
        <v>8.6682162121957909E-2</v>
      </c>
      <c r="F13" s="52">
        <f t="shared" si="3"/>
        <v>2.0676915253261523</v>
      </c>
      <c r="H13" s="19">
        <v>3931.5929999999994</v>
      </c>
      <c r="I13" s="140">
        <v>11682.648000000001</v>
      </c>
      <c r="J13" s="247">
        <f t="shared" si="4"/>
        <v>2.1825152075910896E-2</v>
      </c>
      <c r="K13" s="215">
        <f t="shared" si="5"/>
        <v>6.1150085454624241E-2</v>
      </c>
      <c r="L13" s="52">
        <f t="shared" si="6"/>
        <v>1.9714794995311069</v>
      </c>
      <c r="N13" s="27">
        <f t="shared" si="0"/>
        <v>2.0957698593684531</v>
      </c>
      <c r="O13" s="152">
        <f t="shared" si="0"/>
        <v>2.0300402180060937</v>
      </c>
      <c r="P13" s="52">
        <f t="shared" si="7"/>
        <v>-3.1363005374152382E-2</v>
      </c>
    </row>
    <row r="14" spans="1:16" ht="20.100000000000001" customHeight="1" x14ac:dyDescent="0.25">
      <c r="A14" s="8" t="s">
        <v>175</v>
      </c>
      <c r="B14" s="19">
        <v>22768.420000000009</v>
      </c>
      <c r="C14" s="140">
        <v>19799.589999999997</v>
      </c>
      <c r="D14" s="247">
        <f t="shared" si="1"/>
        <v>3.7867320830529072E-2</v>
      </c>
      <c r="E14" s="215">
        <f t="shared" si="2"/>
        <v>2.9822859541559842E-2</v>
      </c>
      <c r="F14" s="52">
        <f t="shared" si="3"/>
        <v>-0.13039244708240674</v>
      </c>
      <c r="H14" s="19">
        <v>9951.878999999999</v>
      </c>
      <c r="I14" s="140">
        <v>8213.8279999999995</v>
      </c>
      <c r="J14" s="247">
        <f t="shared" si="4"/>
        <v>5.5245106148084019E-2</v>
      </c>
      <c r="K14" s="215">
        <f t="shared" si="5"/>
        <v>4.2993359391602419E-2</v>
      </c>
      <c r="L14" s="52">
        <f t="shared" si="6"/>
        <v>-0.17464551166669126</v>
      </c>
      <c r="N14" s="27">
        <f t="shared" si="0"/>
        <v>4.3709133088725505</v>
      </c>
      <c r="O14" s="152">
        <f t="shared" si="0"/>
        <v>4.148483882747068</v>
      </c>
      <c r="P14" s="52">
        <f t="shared" si="7"/>
        <v>-5.0888546719508543E-2</v>
      </c>
    </row>
    <row r="15" spans="1:16" ht="20.100000000000001" customHeight="1" x14ac:dyDescent="0.25">
      <c r="A15" s="8" t="s">
        <v>177</v>
      </c>
      <c r="B15" s="19">
        <v>32353.920000000006</v>
      </c>
      <c r="C15" s="140">
        <v>30425.519999999997</v>
      </c>
      <c r="D15" s="247">
        <f t="shared" si="1"/>
        <v>5.3809454883793906E-2</v>
      </c>
      <c r="E15" s="215">
        <f t="shared" si="2"/>
        <v>4.5828020147837399E-2</v>
      </c>
      <c r="F15" s="52">
        <f t="shared" si="3"/>
        <v>-5.9603287638716064E-2</v>
      </c>
      <c r="H15" s="19">
        <v>8238.7420000000002</v>
      </c>
      <c r="I15" s="140">
        <v>7589.7410000000018</v>
      </c>
      <c r="J15" s="247">
        <f t="shared" si="4"/>
        <v>4.5735099503990961E-2</v>
      </c>
      <c r="K15" s="215">
        <f t="shared" si="5"/>
        <v>3.9726722120572773E-2</v>
      </c>
      <c r="L15" s="52">
        <f t="shared" si="6"/>
        <v>-7.877428374380438E-2</v>
      </c>
      <c r="N15" s="27">
        <f t="shared" si="0"/>
        <v>2.5464432130635171</v>
      </c>
      <c r="O15" s="152">
        <f t="shared" si="0"/>
        <v>2.4945312356206246</v>
      </c>
      <c r="P15" s="52">
        <f t="shared" si="7"/>
        <v>-2.0386073082870503E-2</v>
      </c>
    </row>
    <row r="16" spans="1:16" ht="20.100000000000001" customHeight="1" x14ac:dyDescent="0.25">
      <c r="A16" s="8" t="s">
        <v>165</v>
      </c>
      <c r="B16" s="19">
        <v>30250.310000000005</v>
      </c>
      <c r="C16" s="140">
        <v>25647.489999999998</v>
      </c>
      <c r="D16" s="247">
        <f t="shared" si="1"/>
        <v>5.0310833777353091E-2</v>
      </c>
      <c r="E16" s="215">
        <f t="shared" si="2"/>
        <v>3.8631178315488388E-2</v>
      </c>
      <c r="F16" s="52">
        <f t="shared" si="3"/>
        <v>-0.1521577795401107</v>
      </c>
      <c r="H16" s="19">
        <v>7067.4110000000019</v>
      </c>
      <c r="I16" s="140">
        <v>6374.0809999999992</v>
      </c>
      <c r="J16" s="247">
        <f t="shared" si="4"/>
        <v>3.9232779145238476E-2</v>
      </c>
      <c r="K16" s="215">
        <f t="shared" si="5"/>
        <v>3.3363634498334335E-2</v>
      </c>
      <c r="L16" s="52">
        <f t="shared" si="6"/>
        <v>-9.810240270447021E-2</v>
      </c>
      <c r="N16" s="27">
        <f t="shared" si="0"/>
        <v>2.3363102725228275</v>
      </c>
      <c r="O16" s="152">
        <f t="shared" si="0"/>
        <v>2.4852650298333288</v>
      </c>
      <c r="P16" s="52">
        <f t="shared" si="7"/>
        <v>6.3756410722645498E-2</v>
      </c>
    </row>
    <row r="17" spans="1:16" ht="20.100000000000001" customHeight="1" x14ac:dyDescent="0.25">
      <c r="A17" s="8" t="s">
        <v>179</v>
      </c>
      <c r="B17" s="19">
        <v>19415.029999999995</v>
      </c>
      <c r="C17" s="140">
        <v>26141.289999999997</v>
      </c>
      <c r="D17" s="247">
        <f t="shared" si="1"/>
        <v>3.2290126848694214E-2</v>
      </c>
      <c r="E17" s="215">
        <f t="shared" si="2"/>
        <v>3.93749577594881E-2</v>
      </c>
      <c r="F17" s="52">
        <f t="shared" si="3"/>
        <v>0.34644602660928175</v>
      </c>
      <c r="H17" s="19">
        <v>4418.2619999999997</v>
      </c>
      <c r="I17" s="140">
        <v>5532.1249999999991</v>
      </c>
      <c r="J17" s="247">
        <f t="shared" si="4"/>
        <v>2.4526760542410733E-2</v>
      </c>
      <c r="K17" s="215">
        <f t="shared" si="5"/>
        <v>2.8956612961005334E-2</v>
      </c>
      <c r="L17" s="52">
        <f t="shared" si="6"/>
        <v>0.25210433423821388</v>
      </c>
      <c r="N17" s="27">
        <f t="shared" si="0"/>
        <v>2.2756915647310363</v>
      </c>
      <c r="O17" s="152">
        <f t="shared" si="0"/>
        <v>2.1162402467514037</v>
      </c>
      <c r="P17" s="52">
        <f t="shared" si="7"/>
        <v>-7.0067192079467128E-2</v>
      </c>
    </row>
    <row r="18" spans="1:16" ht="20.100000000000001" customHeight="1" x14ac:dyDescent="0.25">
      <c r="A18" s="8" t="s">
        <v>170</v>
      </c>
      <c r="B18" s="19">
        <v>18888.250000000007</v>
      </c>
      <c r="C18" s="140">
        <v>21789.900000000005</v>
      </c>
      <c r="D18" s="247">
        <f t="shared" si="1"/>
        <v>3.1414012157068461E-2</v>
      </c>
      <c r="E18" s="215">
        <f t="shared" si="2"/>
        <v>3.282073654679895E-2</v>
      </c>
      <c r="F18" s="52">
        <f t="shared" si="3"/>
        <v>0.15362196074278966</v>
      </c>
      <c r="H18" s="19">
        <v>5058.1280000000015</v>
      </c>
      <c r="I18" s="140">
        <v>5530.2289999999985</v>
      </c>
      <c r="J18" s="247">
        <f t="shared" si="4"/>
        <v>2.8078799819671846E-2</v>
      </c>
      <c r="K18" s="215">
        <f t="shared" si="5"/>
        <v>2.8946688792955245E-2</v>
      </c>
      <c r="L18" s="52">
        <f t="shared" si="6"/>
        <v>9.3335123191820524E-2</v>
      </c>
      <c r="N18" s="27">
        <f t="shared" si="0"/>
        <v>2.6779230473971909</v>
      </c>
      <c r="O18" s="152">
        <f t="shared" si="0"/>
        <v>2.5379781458382085</v>
      </c>
      <c r="P18" s="52">
        <f t="shared" si="7"/>
        <v>-5.2258746454645871E-2</v>
      </c>
    </row>
    <row r="19" spans="1:16" ht="20.100000000000001" customHeight="1" x14ac:dyDescent="0.25">
      <c r="A19" s="8" t="s">
        <v>181</v>
      </c>
      <c r="B19" s="19">
        <v>13239.389999999998</v>
      </c>
      <c r="C19" s="140">
        <v>14498.649999999998</v>
      </c>
      <c r="D19" s="247">
        <f t="shared" si="1"/>
        <v>2.2019104915075267E-2</v>
      </c>
      <c r="E19" s="215">
        <f t="shared" si="2"/>
        <v>2.1838391728931591E-2</v>
      </c>
      <c r="F19" s="52">
        <f t="shared" si="3"/>
        <v>9.5114654073941513E-2</v>
      </c>
      <c r="H19" s="19">
        <v>3582.8599999999997</v>
      </c>
      <c r="I19" s="140">
        <v>4219.6809999999987</v>
      </c>
      <c r="J19" s="247">
        <f t="shared" si="4"/>
        <v>1.988925719592494E-2</v>
      </c>
      <c r="K19" s="215">
        <f t="shared" si="5"/>
        <v>2.2086932152817935E-2</v>
      </c>
      <c r="L19" s="52">
        <f t="shared" si="6"/>
        <v>0.1777409667137424</v>
      </c>
      <c r="N19" s="27">
        <f t="shared" si="0"/>
        <v>2.7062122952794656</v>
      </c>
      <c r="O19" s="152">
        <f t="shared" si="0"/>
        <v>2.9103957954706123</v>
      </c>
      <c r="P19" s="52">
        <f t="shared" si="7"/>
        <v>7.5449919633914411E-2</v>
      </c>
    </row>
    <row r="20" spans="1:16" ht="20.100000000000001" customHeight="1" x14ac:dyDescent="0.25">
      <c r="A20" s="8" t="s">
        <v>173</v>
      </c>
      <c r="B20" s="19">
        <v>13473.789999999999</v>
      </c>
      <c r="C20" s="140">
        <v>9487.2599999999966</v>
      </c>
      <c r="D20" s="247">
        <f t="shared" si="1"/>
        <v>2.2408947512966383E-2</v>
      </c>
      <c r="E20" s="215">
        <f t="shared" si="2"/>
        <v>1.4290054612962136E-2</v>
      </c>
      <c r="F20" s="52">
        <f t="shared" si="3"/>
        <v>-0.2958729503725383</v>
      </c>
      <c r="H20" s="19">
        <v>4673.5860000000002</v>
      </c>
      <c r="I20" s="140">
        <v>3370.3230000000008</v>
      </c>
      <c r="J20" s="247">
        <f t="shared" si="4"/>
        <v>2.5944121171710331E-2</v>
      </c>
      <c r="K20" s="215">
        <f t="shared" si="5"/>
        <v>1.7641166579673167E-2</v>
      </c>
      <c r="L20" s="52">
        <f t="shared" si="6"/>
        <v>-0.27885717733663173</v>
      </c>
      <c r="N20" s="27">
        <f t="shared" si="0"/>
        <v>3.4686498750537158</v>
      </c>
      <c r="O20" s="152">
        <f t="shared" si="0"/>
        <v>3.5524724736119828</v>
      </c>
      <c r="P20" s="52">
        <f t="shared" si="7"/>
        <v>2.4165770999579176E-2</v>
      </c>
    </row>
    <row r="21" spans="1:16" ht="20.100000000000001" customHeight="1" x14ac:dyDescent="0.25">
      <c r="A21" s="8" t="s">
        <v>176</v>
      </c>
      <c r="B21" s="19">
        <v>14521.649999999998</v>
      </c>
      <c r="C21" s="140">
        <v>12126.11</v>
      </c>
      <c r="D21" s="247">
        <f t="shared" si="1"/>
        <v>2.4151696935433033E-2</v>
      </c>
      <c r="E21" s="215">
        <f t="shared" si="2"/>
        <v>1.8264786054433668E-2</v>
      </c>
      <c r="F21" s="52">
        <f t="shared" si="3"/>
        <v>-0.16496334782893113</v>
      </c>
      <c r="H21" s="19">
        <v>3743.041999999999</v>
      </c>
      <c r="I21" s="140">
        <v>3019.29</v>
      </c>
      <c r="J21" s="247">
        <f t="shared" si="4"/>
        <v>2.0778463303938548E-2</v>
      </c>
      <c r="K21" s="215">
        <f t="shared" si="5"/>
        <v>1.5803766535830953E-2</v>
      </c>
      <c r="L21" s="52">
        <f t="shared" si="6"/>
        <v>-0.19335930507859631</v>
      </c>
      <c r="N21" s="27">
        <f t="shared" si="0"/>
        <v>2.5775597125670977</v>
      </c>
      <c r="O21" s="152">
        <f t="shared" si="0"/>
        <v>2.4899081403681804</v>
      </c>
      <c r="P21" s="52">
        <f t="shared" si="7"/>
        <v>-3.4005641759360633E-2</v>
      </c>
    </row>
    <row r="22" spans="1:16" ht="20.100000000000001" customHeight="1" x14ac:dyDescent="0.25">
      <c r="A22" s="8" t="s">
        <v>171</v>
      </c>
      <c r="B22" s="19">
        <v>9290.2599999999984</v>
      </c>
      <c r="C22" s="140">
        <v>10007.770000000002</v>
      </c>
      <c r="D22" s="247">
        <f t="shared" si="1"/>
        <v>1.5451105347627583E-2</v>
      </c>
      <c r="E22" s="215">
        <f t="shared" si="2"/>
        <v>1.5074065626320366E-2</v>
      </c>
      <c r="F22" s="52">
        <f t="shared" si="3"/>
        <v>7.7232499413364533E-2</v>
      </c>
      <c r="H22" s="19">
        <v>2980.3469999999998</v>
      </c>
      <c r="I22" s="140">
        <v>2951.5570000000002</v>
      </c>
      <c r="J22" s="247">
        <f t="shared" si="4"/>
        <v>1.654457277596761E-2</v>
      </c>
      <c r="K22" s="215">
        <f t="shared" si="5"/>
        <v>1.5449234007067093E-2</v>
      </c>
      <c r="L22" s="52">
        <f t="shared" si="6"/>
        <v>-9.6599489925164785E-3</v>
      </c>
      <c r="N22" s="27">
        <f t="shared" si="0"/>
        <v>3.208034005506843</v>
      </c>
      <c r="O22" s="152">
        <f t="shared" si="0"/>
        <v>2.9492654207680631</v>
      </c>
      <c r="P22" s="52">
        <f t="shared" si="7"/>
        <v>-8.0662668879002933E-2</v>
      </c>
    </row>
    <row r="23" spans="1:16" ht="20.100000000000001" customHeight="1" x14ac:dyDescent="0.25">
      <c r="A23" s="8" t="s">
        <v>180</v>
      </c>
      <c r="B23" s="19">
        <v>7623.83</v>
      </c>
      <c r="C23" s="140">
        <v>7973.8700000000008</v>
      </c>
      <c r="D23" s="247">
        <f t="shared" si="1"/>
        <v>1.2679580601878055E-2</v>
      </c>
      <c r="E23" s="215">
        <f t="shared" si="2"/>
        <v>1.2010531784378255E-2</v>
      </c>
      <c r="F23" s="52">
        <f t="shared" si="3"/>
        <v>4.5913930399812286E-2</v>
      </c>
      <c r="H23" s="19">
        <v>2793.8439999999996</v>
      </c>
      <c r="I23" s="140">
        <v>2787.8790000000004</v>
      </c>
      <c r="J23" s="247">
        <f t="shared" si="4"/>
        <v>1.5509252910047202E-2</v>
      </c>
      <c r="K23" s="215">
        <f t="shared" si="5"/>
        <v>1.4592499841401742E-2</v>
      </c>
      <c r="L23" s="52">
        <f t="shared" si="6"/>
        <v>-2.1350512054356782E-3</v>
      </c>
      <c r="N23" s="27">
        <f t="shared" si="0"/>
        <v>3.664620013825072</v>
      </c>
      <c r="O23" s="152">
        <f t="shared" si="0"/>
        <v>3.4962684367816381</v>
      </c>
      <c r="P23" s="52">
        <f t="shared" si="7"/>
        <v>-4.5939709003474861E-2</v>
      </c>
    </row>
    <row r="24" spans="1:16" ht="20.100000000000001" customHeight="1" x14ac:dyDescent="0.25">
      <c r="A24" s="8" t="s">
        <v>185</v>
      </c>
      <c r="B24" s="19">
        <v>5705.9300000000012</v>
      </c>
      <c r="C24" s="140">
        <v>5213.7300000000005</v>
      </c>
      <c r="D24" s="247">
        <f t="shared" si="1"/>
        <v>9.4898232704131742E-3</v>
      </c>
      <c r="E24" s="215">
        <f t="shared" si="2"/>
        <v>7.8531089521357185E-3</v>
      </c>
      <c r="F24" s="52">
        <f t="shared" si="3"/>
        <v>-8.6261135345158571E-2</v>
      </c>
      <c r="H24" s="19">
        <v>2340.0880000000002</v>
      </c>
      <c r="I24" s="140">
        <v>2108.2220000000002</v>
      </c>
      <c r="J24" s="247">
        <f t="shared" si="4"/>
        <v>1.2990351867808848E-2</v>
      </c>
      <c r="K24" s="215">
        <f t="shared" si="5"/>
        <v>1.1034994417132042E-2</v>
      </c>
      <c r="L24" s="52">
        <f t="shared" si="6"/>
        <v>-9.9084307940556074E-2</v>
      </c>
      <c r="N24" s="27">
        <f t="shared" si="0"/>
        <v>4.1011509079150983</v>
      </c>
      <c r="O24" s="152">
        <f t="shared" si="0"/>
        <v>4.0435964271260687</v>
      </c>
      <c r="P24" s="52">
        <f t="shared" si="7"/>
        <v>-1.4033738840955878E-2</v>
      </c>
    </row>
    <row r="25" spans="1:16" ht="20.100000000000001" customHeight="1" x14ac:dyDescent="0.25">
      <c r="A25" s="8" t="s">
        <v>186</v>
      </c>
      <c r="B25" s="19">
        <v>5664.76</v>
      </c>
      <c r="C25" s="140">
        <v>6850.2199999999993</v>
      </c>
      <c r="D25" s="247">
        <f t="shared" si="1"/>
        <v>9.4213513431299929E-3</v>
      </c>
      <c r="E25" s="215">
        <f t="shared" si="2"/>
        <v>1.0318049459043549E-2</v>
      </c>
      <c r="F25" s="52">
        <f t="shared" si="3"/>
        <v>0.20926923647250706</v>
      </c>
      <c r="H25" s="19">
        <v>1643.6800000000003</v>
      </c>
      <c r="I25" s="140">
        <v>2036.9790000000003</v>
      </c>
      <c r="J25" s="247">
        <f t="shared" si="4"/>
        <v>9.1244353024672788E-3</v>
      </c>
      <c r="K25" s="215">
        <f t="shared" si="5"/>
        <v>1.0662089615237491E-2</v>
      </c>
      <c r="L25" s="52">
        <f t="shared" si="6"/>
        <v>0.23927954346344782</v>
      </c>
      <c r="N25" s="27">
        <f t="shared" si="0"/>
        <v>2.9015880637485085</v>
      </c>
      <c r="O25" s="152">
        <f t="shared" si="0"/>
        <v>2.9735964684345912</v>
      </c>
      <c r="P25" s="52">
        <f t="shared" si="7"/>
        <v>2.4816894439886956E-2</v>
      </c>
    </row>
    <row r="26" spans="1:16" ht="20.100000000000001" customHeight="1" x14ac:dyDescent="0.25">
      <c r="A26" s="8" t="s">
        <v>184</v>
      </c>
      <c r="B26" s="19">
        <v>5168.88</v>
      </c>
      <c r="C26" s="140">
        <v>5594.619999999999</v>
      </c>
      <c r="D26" s="247">
        <f t="shared" si="1"/>
        <v>8.5966280178644376E-3</v>
      </c>
      <c r="E26" s="215">
        <f t="shared" si="2"/>
        <v>8.4268192648636418E-3</v>
      </c>
      <c r="F26" s="52">
        <f t="shared" si="3"/>
        <v>8.2366005788487809E-2</v>
      </c>
      <c r="H26" s="19">
        <v>1961.8070000000002</v>
      </c>
      <c r="I26" s="140">
        <v>1877.701</v>
      </c>
      <c r="J26" s="247">
        <f t="shared" si="4"/>
        <v>1.0890429431171167E-2</v>
      </c>
      <c r="K26" s="215">
        <f t="shared" si="5"/>
        <v>9.8283862193086179E-3</v>
      </c>
      <c r="L26" s="52">
        <f t="shared" si="6"/>
        <v>-4.2871699407740015E-2</v>
      </c>
      <c r="N26" s="27">
        <f t="shared" si="0"/>
        <v>3.7954198975406666</v>
      </c>
      <c r="O26" s="152">
        <f t="shared" si="0"/>
        <v>3.3562619087623475</v>
      </c>
      <c r="P26" s="52">
        <f t="shared" si="7"/>
        <v>-0.11570735271290589</v>
      </c>
    </row>
    <row r="27" spans="1:16" ht="20.100000000000001" customHeight="1" x14ac:dyDescent="0.25">
      <c r="A27" s="8" t="s">
        <v>182</v>
      </c>
      <c r="B27" s="19">
        <v>833.29000000000008</v>
      </c>
      <c r="C27" s="140">
        <v>856.44</v>
      </c>
      <c r="D27" s="247">
        <f t="shared" si="1"/>
        <v>1.3858871092008826E-3</v>
      </c>
      <c r="E27" s="215">
        <f t="shared" si="2"/>
        <v>1.2900009457657213E-3</v>
      </c>
      <c r="F27" s="52">
        <f t="shared" si="3"/>
        <v>2.7781444635120996E-2</v>
      </c>
      <c r="H27" s="19">
        <v>1619.2260000000008</v>
      </c>
      <c r="I27" s="140">
        <v>1759.2710000000002</v>
      </c>
      <c r="J27" s="247">
        <f t="shared" si="4"/>
        <v>8.9886856791302969E-3</v>
      </c>
      <c r="K27" s="215">
        <f t="shared" si="5"/>
        <v>9.2084921147878671E-3</v>
      </c>
      <c r="L27" s="52">
        <f t="shared" si="6"/>
        <v>8.6488853316337141E-2</v>
      </c>
      <c r="N27" s="27">
        <f t="shared" si="0"/>
        <v>19.431722449567385</v>
      </c>
      <c r="O27" s="152">
        <f t="shared" si="0"/>
        <v>20.541672504787257</v>
      </c>
      <c r="P27" s="52">
        <f t="shared" si="7"/>
        <v>5.7120518168196861E-2</v>
      </c>
    </row>
    <row r="28" spans="1:16" ht="20.100000000000001" customHeight="1" x14ac:dyDescent="0.25">
      <c r="A28" s="8" t="s">
        <v>199</v>
      </c>
      <c r="B28" s="19">
        <v>2288.9900000000002</v>
      </c>
      <c r="C28" s="140">
        <v>2666.5900000000015</v>
      </c>
      <c r="D28" s="247">
        <f t="shared" si="1"/>
        <v>3.8069360415818364E-3</v>
      </c>
      <c r="E28" s="215">
        <f t="shared" si="2"/>
        <v>4.0165144341336419E-3</v>
      </c>
      <c r="F28" s="52">
        <f t="shared" si="3"/>
        <v>0.16496358656001173</v>
      </c>
      <c r="H28" s="19">
        <v>1263.6399999999996</v>
      </c>
      <c r="I28" s="140">
        <v>1578.693</v>
      </c>
      <c r="J28" s="247">
        <f t="shared" si="4"/>
        <v>7.0147482634148658E-3</v>
      </c>
      <c r="K28" s="215">
        <f t="shared" si="5"/>
        <v>8.2632988562710355E-3</v>
      </c>
      <c r="L28" s="52">
        <f t="shared" si="6"/>
        <v>0.24932180051280461</v>
      </c>
      <c r="N28" s="27">
        <f t="shared" si="0"/>
        <v>5.5205134142132541</v>
      </c>
      <c r="O28" s="152">
        <f t="shared" si="0"/>
        <v>5.9202689577325316</v>
      </c>
      <c r="P28" s="52">
        <f t="shared" si="7"/>
        <v>7.2412747424914617E-2</v>
      </c>
    </row>
    <row r="29" spans="1:16" ht="20.100000000000001" customHeight="1" x14ac:dyDescent="0.25">
      <c r="A29" s="8" t="s">
        <v>188</v>
      </c>
      <c r="B29" s="19">
        <v>3879</v>
      </c>
      <c r="C29" s="140">
        <v>7348.7499999999991</v>
      </c>
      <c r="D29" s="247">
        <f t="shared" si="1"/>
        <v>6.45136278677318E-3</v>
      </c>
      <c r="E29" s="215">
        <f t="shared" si="2"/>
        <v>1.1068953400350103E-2</v>
      </c>
      <c r="F29" s="52">
        <f>(C29-B29)/B29</f>
        <v>0.89449600412477415</v>
      </c>
      <c r="H29" s="19">
        <v>863.67999999999984</v>
      </c>
      <c r="I29" s="140">
        <v>1559.0760000000005</v>
      </c>
      <c r="J29" s="247">
        <f t="shared" si="4"/>
        <v>4.7944808490916341E-3</v>
      </c>
      <c r="K29" s="215">
        <f t="shared" si="5"/>
        <v>8.1606182631072822E-3</v>
      </c>
      <c r="L29" s="52">
        <f>(I29-H29)/H29</f>
        <v>0.80515468692108283</v>
      </c>
      <c r="N29" s="27">
        <f t="shared" si="0"/>
        <v>2.2265532353699404</v>
      </c>
      <c r="O29" s="152">
        <f t="shared" si="0"/>
        <v>2.1215526450076552</v>
      </c>
      <c r="P29" s="52">
        <f>(O29-N29)/N29</f>
        <v>-4.7158356105884654E-2</v>
      </c>
    </row>
    <row r="30" spans="1:16" ht="20.100000000000001" customHeight="1" x14ac:dyDescent="0.25">
      <c r="A30" s="8" t="s">
        <v>189</v>
      </c>
      <c r="B30" s="19">
        <v>9012.75</v>
      </c>
      <c r="C30" s="140">
        <v>6443.5700000000015</v>
      </c>
      <c r="D30" s="247">
        <f t="shared" si="1"/>
        <v>1.4989564309484399E-2</v>
      </c>
      <c r="E30" s="215">
        <f t="shared" si="2"/>
        <v>9.7055385013633533E-3</v>
      </c>
      <c r="F30" s="52">
        <f t="shared" si="3"/>
        <v>-0.28506060858228605</v>
      </c>
      <c r="H30" s="19">
        <v>2081.9530000000004</v>
      </c>
      <c r="I30" s="140">
        <v>1461.3579999999997</v>
      </c>
      <c r="J30" s="247">
        <f t="shared" si="4"/>
        <v>1.1557386748806129E-2</v>
      </c>
      <c r="K30" s="215">
        <f t="shared" si="5"/>
        <v>7.649136272855156E-3</v>
      </c>
      <c r="L30" s="52">
        <f t="shared" si="6"/>
        <v>-0.29808309793736965</v>
      </c>
      <c r="N30" s="27">
        <f t="shared" si="0"/>
        <v>2.3100085989292953</v>
      </c>
      <c r="O30" s="152">
        <f t="shared" si="0"/>
        <v>2.2679322176991938</v>
      </c>
      <c r="P30" s="52">
        <f t="shared" si="7"/>
        <v>-1.821481584510299E-2</v>
      </c>
    </row>
    <row r="31" spans="1:16" ht="20.100000000000001" customHeight="1" x14ac:dyDescent="0.25">
      <c r="A31" s="8" t="s">
        <v>178</v>
      </c>
      <c r="B31" s="19">
        <v>6402.92</v>
      </c>
      <c r="C31" s="140">
        <v>4514.49</v>
      </c>
      <c r="D31" s="247">
        <f t="shared" si="1"/>
        <v>1.0649022896284024E-2</v>
      </c>
      <c r="E31" s="215">
        <f t="shared" si="2"/>
        <v>6.7998883396967564E-3</v>
      </c>
      <c r="F31" s="52">
        <f t="shared" si="3"/>
        <v>-0.29493262449007646</v>
      </c>
      <c r="H31" s="19">
        <v>1917.3030000000001</v>
      </c>
      <c r="I31" s="140">
        <v>1446.8159999999998</v>
      </c>
      <c r="J31" s="247">
        <f t="shared" si="4"/>
        <v>1.0643377773487795E-2</v>
      </c>
      <c r="K31" s="215">
        <f t="shared" si="5"/>
        <v>7.5730195788760906E-3</v>
      </c>
      <c r="L31" s="52">
        <f t="shared" si="6"/>
        <v>-0.24539000877795544</v>
      </c>
      <c r="N31" s="27">
        <f t="shared" si="0"/>
        <v>2.9944197334965921</v>
      </c>
      <c r="O31" s="152">
        <f t="shared" si="0"/>
        <v>3.2048271233295451</v>
      </c>
      <c r="P31" s="52">
        <f t="shared" si="7"/>
        <v>7.026649854035652E-2</v>
      </c>
    </row>
    <row r="32" spans="1:16" ht="20.100000000000001" customHeight="1" thickBot="1" x14ac:dyDescent="0.3">
      <c r="A32" s="8" t="s">
        <v>17</v>
      </c>
      <c r="B32" s="19">
        <f>B33-SUM(B7:B31)</f>
        <v>41537.60999999987</v>
      </c>
      <c r="C32" s="140">
        <f>C33-SUM(C7:C31)</f>
        <v>43165.199999999953</v>
      </c>
      <c r="D32" s="247">
        <f t="shared" si="1"/>
        <v>6.9083318227764035E-2</v>
      </c>
      <c r="E32" s="215">
        <f t="shared" si="2"/>
        <v>6.5016987557991748E-2</v>
      </c>
      <c r="F32" s="52">
        <f t="shared" si="3"/>
        <v>3.9183525484496794E-2</v>
      </c>
      <c r="H32" s="19">
        <f>H33-SUM(H7:H31)</f>
        <v>12121.809999999939</v>
      </c>
      <c r="I32" s="140">
        <f>I33-SUM(I7:I31)</f>
        <v>12244.130000000034</v>
      </c>
      <c r="J32" s="247">
        <f t="shared" si="4"/>
        <v>6.7290878451888636E-2</v>
      </c>
      <c r="K32" s="215">
        <f t="shared" si="5"/>
        <v>6.4089031512164898E-2</v>
      </c>
      <c r="L32" s="52">
        <f t="shared" si="6"/>
        <v>1.0090902266253548E-2</v>
      </c>
      <c r="N32" s="27">
        <f t="shared" si="0"/>
        <v>2.9182733431220469</v>
      </c>
      <c r="O32" s="152">
        <f t="shared" si="0"/>
        <v>2.8365743700944392</v>
      </c>
      <c r="P32" s="52">
        <f t="shared" si="7"/>
        <v>-2.7995654766254315E-2</v>
      </c>
    </row>
    <row r="33" spans="1:16" ht="26.25" customHeight="1" thickBot="1" x14ac:dyDescent="0.3">
      <c r="A33" s="12" t="s">
        <v>18</v>
      </c>
      <c r="B33" s="17">
        <v>601268.30999999994</v>
      </c>
      <c r="C33" s="145">
        <v>663906.48999999976</v>
      </c>
      <c r="D33" s="243">
        <f>SUM(D7:D32)</f>
        <v>1</v>
      </c>
      <c r="E33" s="244">
        <f>SUM(E7:E32)</f>
        <v>1.0000000000000004</v>
      </c>
      <c r="F33" s="57">
        <f t="shared" si="3"/>
        <v>0.10417675263810232</v>
      </c>
      <c r="G33" s="1"/>
      <c r="H33" s="17">
        <v>180140.46299999996</v>
      </c>
      <c r="I33" s="145">
        <v>191048.76000000007</v>
      </c>
      <c r="J33" s="243">
        <f>SUM(J7:J32)</f>
        <v>1</v>
      </c>
      <c r="K33" s="244">
        <f>SUM(K7:K32)</f>
        <v>1.0000000000000002</v>
      </c>
      <c r="L33" s="57">
        <f t="shared" si="6"/>
        <v>6.0554396376787986E-2</v>
      </c>
      <c r="N33" s="29">
        <f t="shared" si="0"/>
        <v>2.9960079386189498</v>
      </c>
      <c r="O33" s="146">
        <f t="shared" si="0"/>
        <v>2.8776456154239454</v>
      </c>
      <c r="P33" s="57">
        <f t="shared" si="7"/>
        <v>-3.9506678760525951E-2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F37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39573.999999999985</v>
      </c>
      <c r="C39" s="147">
        <v>52468.140000000014</v>
      </c>
      <c r="D39" s="247">
        <f t="shared" ref="D39:D61" si="8">B39/$B$62</f>
        <v>0.15895111383665544</v>
      </c>
      <c r="E39" s="246">
        <f t="shared" ref="E39:E61" si="9">C39/$C$62</f>
        <v>0.19878106930957748</v>
      </c>
      <c r="F39" s="52">
        <f>(C39-B39)/B39</f>
        <v>0.32582352049325397</v>
      </c>
      <c r="H39" s="39">
        <v>10371.036000000002</v>
      </c>
      <c r="I39" s="147">
        <v>12661.297</v>
      </c>
      <c r="J39" s="247">
        <f t="shared" ref="J39:J61" si="10">H39/$H$62</f>
        <v>0.16146915841573445</v>
      </c>
      <c r="K39" s="246">
        <f t="shared" ref="K39:K61" si="11">I39/$I$62</f>
        <v>0.19192578186889159</v>
      </c>
      <c r="L39" s="52">
        <f>(I39-H39)/H39</f>
        <v>0.22083242214181864</v>
      </c>
      <c r="N39" s="27">
        <f t="shared" ref="N39:O62" si="12">(H39/B39)*10</f>
        <v>2.6206691261939676</v>
      </c>
      <c r="O39" s="151">
        <f t="shared" si="12"/>
        <v>2.4131400503238725</v>
      </c>
      <c r="P39" s="61">
        <f t="shared" si="7"/>
        <v>-7.9189346642737912E-2</v>
      </c>
    </row>
    <row r="40" spans="1:16" ht="20.100000000000001" customHeight="1" x14ac:dyDescent="0.25">
      <c r="A40" s="38" t="s">
        <v>172</v>
      </c>
      <c r="B40" s="19">
        <v>47626.52</v>
      </c>
      <c r="C40" s="140">
        <v>51706.840000000004</v>
      </c>
      <c r="D40" s="247">
        <f t="shared" si="8"/>
        <v>0.19129449644119245</v>
      </c>
      <c r="E40" s="215">
        <f t="shared" si="9"/>
        <v>0.1958968041523719</v>
      </c>
      <c r="F40" s="52">
        <f t="shared" ref="F40:F62" si="13">(C40-B40)/B40</f>
        <v>8.5673276149506775E-2</v>
      </c>
      <c r="H40" s="19">
        <v>11432.630999999999</v>
      </c>
      <c r="I40" s="140">
        <v>12320.333999999999</v>
      </c>
      <c r="J40" s="247">
        <f t="shared" si="10"/>
        <v>0.17799738676518298</v>
      </c>
      <c r="K40" s="215">
        <f t="shared" si="11"/>
        <v>0.1867573073940125</v>
      </c>
      <c r="L40" s="52">
        <f t="shared" ref="L40:L62" si="14">(I40-H40)/H40</f>
        <v>7.7646431516944753E-2</v>
      </c>
      <c r="N40" s="27">
        <f t="shared" si="12"/>
        <v>2.400475827333175</v>
      </c>
      <c r="O40" s="152">
        <f t="shared" si="12"/>
        <v>2.3827280878119796</v>
      </c>
      <c r="P40" s="52">
        <f t="shared" si="7"/>
        <v>-7.393425636329911E-3</v>
      </c>
    </row>
    <row r="41" spans="1:16" ht="20.100000000000001" customHeight="1" x14ac:dyDescent="0.25">
      <c r="A41" s="38" t="s">
        <v>177</v>
      </c>
      <c r="B41" s="19">
        <v>32353.920000000006</v>
      </c>
      <c r="C41" s="140">
        <v>30425.519999999997</v>
      </c>
      <c r="D41" s="247">
        <f t="shared" si="8"/>
        <v>0.12995127156673691</v>
      </c>
      <c r="E41" s="215">
        <f t="shared" si="9"/>
        <v>0.11527028402188325</v>
      </c>
      <c r="F41" s="52">
        <f t="shared" si="13"/>
        <v>-5.9603287638716064E-2</v>
      </c>
      <c r="H41" s="19">
        <v>8238.7420000000002</v>
      </c>
      <c r="I41" s="140">
        <v>7589.7410000000018</v>
      </c>
      <c r="J41" s="247">
        <f t="shared" si="10"/>
        <v>0.12827095934720165</v>
      </c>
      <c r="K41" s="215">
        <f t="shared" si="11"/>
        <v>0.11504879599675952</v>
      </c>
      <c r="L41" s="52">
        <f t="shared" si="14"/>
        <v>-7.877428374380438E-2</v>
      </c>
      <c r="N41" s="27">
        <f t="shared" si="12"/>
        <v>2.5464432130635171</v>
      </c>
      <c r="O41" s="152">
        <f t="shared" si="12"/>
        <v>2.4945312356206246</v>
      </c>
      <c r="P41" s="52">
        <f t="shared" si="7"/>
        <v>-2.0386073082870503E-2</v>
      </c>
    </row>
    <row r="42" spans="1:16" ht="20.100000000000001" customHeight="1" x14ac:dyDescent="0.25">
      <c r="A42" s="38" t="s">
        <v>165</v>
      </c>
      <c r="B42" s="19">
        <v>30250.310000000005</v>
      </c>
      <c r="C42" s="140">
        <v>25647.489999999998</v>
      </c>
      <c r="D42" s="247">
        <f t="shared" si="8"/>
        <v>0.12150200809632888</v>
      </c>
      <c r="E42" s="215">
        <f t="shared" si="9"/>
        <v>9.716821460236047E-2</v>
      </c>
      <c r="F42" s="52">
        <f t="shared" si="13"/>
        <v>-0.1521577795401107</v>
      </c>
      <c r="H42" s="19">
        <v>7067.4110000000019</v>
      </c>
      <c r="I42" s="140">
        <v>6374.0809999999992</v>
      </c>
      <c r="J42" s="247">
        <f t="shared" si="10"/>
        <v>0.11003422477254002</v>
      </c>
      <c r="K42" s="215">
        <f t="shared" si="11"/>
        <v>9.6621260809271442E-2</v>
      </c>
      <c r="L42" s="52">
        <f t="shared" si="14"/>
        <v>-9.810240270447021E-2</v>
      </c>
      <c r="N42" s="27">
        <f t="shared" si="12"/>
        <v>2.3363102725228275</v>
      </c>
      <c r="O42" s="152">
        <f t="shared" si="12"/>
        <v>2.4852650298333288</v>
      </c>
      <c r="P42" s="52">
        <f t="shared" si="7"/>
        <v>6.3756410722645498E-2</v>
      </c>
    </row>
    <row r="43" spans="1:16" ht="20.100000000000001" customHeight="1" x14ac:dyDescent="0.25">
      <c r="A43" s="38" t="s">
        <v>179</v>
      </c>
      <c r="B43" s="19">
        <v>19415.029999999995</v>
      </c>
      <c r="C43" s="140">
        <v>26141.289999999997</v>
      </c>
      <c r="D43" s="247">
        <f t="shared" si="8"/>
        <v>7.7981519272049354E-2</v>
      </c>
      <c r="E43" s="215">
        <f t="shared" si="9"/>
        <v>9.9039027862084739E-2</v>
      </c>
      <c r="F43" s="52">
        <f t="shared" si="13"/>
        <v>0.34644602660928175</v>
      </c>
      <c r="H43" s="19">
        <v>4418.2619999999997</v>
      </c>
      <c r="I43" s="140">
        <v>5532.1249999999991</v>
      </c>
      <c r="J43" s="247">
        <f t="shared" si="10"/>
        <v>6.878898567126944E-2</v>
      </c>
      <c r="K43" s="215">
        <f t="shared" si="11"/>
        <v>8.3858503281412769E-2</v>
      </c>
      <c r="L43" s="52">
        <f t="shared" si="14"/>
        <v>0.25210433423821388</v>
      </c>
      <c r="N43" s="27">
        <f t="shared" si="12"/>
        <v>2.2756915647310363</v>
      </c>
      <c r="O43" s="152">
        <f t="shared" si="12"/>
        <v>2.1162402467514037</v>
      </c>
      <c r="P43" s="52">
        <f t="shared" si="7"/>
        <v>-7.0067192079467128E-2</v>
      </c>
    </row>
    <row r="44" spans="1:16" ht="20.100000000000001" customHeight="1" x14ac:dyDescent="0.25">
      <c r="A44" s="38" t="s">
        <v>170</v>
      </c>
      <c r="B44" s="19">
        <v>18888.250000000007</v>
      </c>
      <c r="C44" s="140">
        <v>21789.900000000005</v>
      </c>
      <c r="D44" s="247">
        <f t="shared" si="8"/>
        <v>7.5865678878182893E-2</v>
      </c>
      <c r="E44" s="215">
        <f t="shared" si="9"/>
        <v>8.2553328975427026E-2</v>
      </c>
      <c r="F44" s="52">
        <f t="shared" si="13"/>
        <v>0.15362196074278966</v>
      </c>
      <c r="H44" s="19">
        <v>5058.1280000000015</v>
      </c>
      <c r="I44" s="140">
        <v>5530.2289999999985</v>
      </c>
      <c r="J44" s="247">
        <f t="shared" si="10"/>
        <v>7.875121360287074E-2</v>
      </c>
      <c r="K44" s="215">
        <f t="shared" si="11"/>
        <v>8.3829762838595293E-2</v>
      </c>
      <c r="L44" s="52">
        <f t="shared" si="14"/>
        <v>9.3335123191820524E-2</v>
      </c>
      <c r="N44" s="27">
        <f t="shared" si="12"/>
        <v>2.6779230473971909</v>
      </c>
      <c r="O44" s="152">
        <f t="shared" si="12"/>
        <v>2.5379781458382085</v>
      </c>
      <c r="P44" s="52">
        <f t="shared" si="7"/>
        <v>-5.2258746454645871E-2</v>
      </c>
    </row>
    <row r="45" spans="1:16" ht="20.100000000000001" customHeight="1" x14ac:dyDescent="0.25">
      <c r="A45" s="38" t="s">
        <v>176</v>
      </c>
      <c r="B45" s="19">
        <v>14521.649999999998</v>
      </c>
      <c r="C45" s="140">
        <v>12126.11</v>
      </c>
      <c r="D45" s="247">
        <f t="shared" si="8"/>
        <v>5.8326993537324207E-2</v>
      </c>
      <c r="E45" s="215">
        <f t="shared" si="9"/>
        <v>4.5941043695575258E-2</v>
      </c>
      <c r="F45" s="52">
        <f t="shared" si="13"/>
        <v>-0.16496334782893113</v>
      </c>
      <c r="H45" s="19">
        <v>3743.041999999999</v>
      </c>
      <c r="I45" s="140">
        <v>3019.29</v>
      </c>
      <c r="J45" s="247">
        <f t="shared" si="10"/>
        <v>5.8276322795017516E-2</v>
      </c>
      <c r="K45" s="215">
        <f t="shared" si="11"/>
        <v>4.5767790925284005E-2</v>
      </c>
      <c r="L45" s="52">
        <f t="shared" si="14"/>
        <v>-0.19335930507859631</v>
      </c>
      <c r="N45" s="27">
        <f t="shared" si="12"/>
        <v>2.5775597125670977</v>
      </c>
      <c r="O45" s="152">
        <f t="shared" si="12"/>
        <v>2.4899081403681804</v>
      </c>
      <c r="P45" s="52">
        <f t="shared" si="7"/>
        <v>-3.4005641759360633E-2</v>
      </c>
    </row>
    <row r="46" spans="1:16" ht="20.100000000000001" customHeight="1" x14ac:dyDescent="0.25">
      <c r="A46" s="38" t="s">
        <v>171</v>
      </c>
      <c r="B46" s="19">
        <v>9290.2599999999984</v>
      </c>
      <c r="C46" s="140">
        <v>10007.770000000002</v>
      </c>
      <c r="D46" s="247">
        <f t="shared" si="8"/>
        <v>3.7314832335172764E-2</v>
      </c>
      <c r="E46" s="215">
        <f t="shared" si="9"/>
        <v>3.7915489704882052E-2</v>
      </c>
      <c r="F46" s="52">
        <f t="shared" si="13"/>
        <v>7.7232499413364533E-2</v>
      </c>
      <c r="H46" s="19">
        <v>2980.3469999999998</v>
      </c>
      <c r="I46" s="140">
        <v>2951.5570000000002</v>
      </c>
      <c r="J46" s="247">
        <f t="shared" si="10"/>
        <v>4.6401740566406176E-2</v>
      </c>
      <c r="K46" s="215">
        <f t="shared" si="11"/>
        <v>4.474106285916838E-2</v>
      </c>
      <c r="L46" s="52">
        <f t="shared" si="14"/>
        <v>-9.6599489925164785E-3</v>
      </c>
      <c r="N46" s="27">
        <f t="shared" si="12"/>
        <v>3.208034005506843</v>
      </c>
      <c r="O46" s="152">
        <f t="shared" si="12"/>
        <v>2.9492654207680631</v>
      </c>
      <c r="P46" s="52">
        <f t="shared" si="7"/>
        <v>-8.0662668879002933E-2</v>
      </c>
    </row>
    <row r="47" spans="1:16" ht="20.100000000000001" customHeight="1" x14ac:dyDescent="0.25">
      <c r="A47" s="38" t="s">
        <v>180</v>
      </c>
      <c r="B47" s="19">
        <v>7623.83</v>
      </c>
      <c r="C47" s="140">
        <v>7973.8700000000008</v>
      </c>
      <c r="D47" s="247">
        <f t="shared" si="8"/>
        <v>3.0621526007007363E-2</v>
      </c>
      <c r="E47" s="215">
        <f t="shared" si="9"/>
        <v>3.0209845539322724E-2</v>
      </c>
      <c r="F47" s="52">
        <f t="shared" si="13"/>
        <v>4.5913930399812286E-2</v>
      </c>
      <c r="H47" s="19">
        <v>2793.8439999999996</v>
      </c>
      <c r="I47" s="140">
        <v>2787.8790000000004</v>
      </c>
      <c r="J47" s="247">
        <f t="shared" si="10"/>
        <v>4.3498030420957852E-2</v>
      </c>
      <c r="K47" s="215">
        <f t="shared" si="11"/>
        <v>4.2259956213874746E-2</v>
      </c>
      <c r="L47" s="52">
        <f t="shared" si="14"/>
        <v>-2.1350512054356782E-3</v>
      </c>
      <c r="N47" s="27">
        <f t="shared" si="12"/>
        <v>3.664620013825072</v>
      </c>
      <c r="O47" s="152">
        <f t="shared" si="12"/>
        <v>3.4962684367816381</v>
      </c>
      <c r="P47" s="52">
        <f t="shared" si="7"/>
        <v>-4.5939709003474861E-2</v>
      </c>
    </row>
    <row r="48" spans="1:16" ht="20.100000000000001" customHeight="1" x14ac:dyDescent="0.25">
      <c r="A48" s="38" t="s">
        <v>186</v>
      </c>
      <c r="B48" s="19">
        <v>5664.76</v>
      </c>
      <c r="C48" s="140">
        <v>6850.2199999999993</v>
      </c>
      <c r="D48" s="247">
        <f t="shared" si="8"/>
        <v>2.2752815273091746E-2</v>
      </c>
      <c r="E48" s="215">
        <f t="shared" si="9"/>
        <v>2.5952779279117828E-2</v>
      </c>
      <c r="F48" s="52">
        <f t="shared" si="13"/>
        <v>0.20926923647250706</v>
      </c>
      <c r="H48" s="19">
        <v>1643.6800000000003</v>
      </c>
      <c r="I48" s="140">
        <v>2036.9790000000003</v>
      </c>
      <c r="J48" s="247">
        <f t="shared" si="10"/>
        <v>2.5590849969547344E-2</v>
      </c>
      <c r="K48" s="215">
        <f t="shared" si="11"/>
        <v>3.0877467547401578E-2</v>
      </c>
      <c r="L48" s="52">
        <f t="shared" si="14"/>
        <v>0.23927954346344782</v>
      </c>
      <c r="N48" s="27">
        <f t="shared" si="12"/>
        <v>2.9015880637485085</v>
      </c>
      <c r="O48" s="152">
        <f t="shared" si="12"/>
        <v>2.9735964684345912</v>
      </c>
      <c r="P48" s="52">
        <f t="shared" si="7"/>
        <v>2.4816894439886956E-2</v>
      </c>
    </row>
    <row r="49" spans="1:16" ht="20.100000000000001" customHeight="1" x14ac:dyDescent="0.25">
      <c r="A49" s="38" t="s">
        <v>189</v>
      </c>
      <c r="B49" s="19">
        <v>9012.75</v>
      </c>
      <c r="C49" s="140">
        <v>6443.5700000000015</v>
      </c>
      <c r="D49" s="247">
        <f t="shared" si="8"/>
        <v>3.6200198393675567E-2</v>
      </c>
      <c r="E49" s="215">
        <f t="shared" si="9"/>
        <v>2.4412142964685121E-2</v>
      </c>
      <c r="F49" s="52">
        <f t="shared" si="13"/>
        <v>-0.28506060858228605</v>
      </c>
      <c r="H49" s="19">
        <v>2081.9530000000004</v>
      </c>
      <c r="I49" s="140">
        <v>1461.3579999999997</v>
      </c>
      <c r="J49" s="247">
        <f t="shared" si="10"/>
        <v>3.2414427909720267E-2</v>
      </c>
      <c r="K49" s="215">
        <f t="shared" si="11"/>
        <v>2.2151938836942185E-2</v>
      </c>
      <c r="L49" s="52">
        <f t="shared" si="14"/>
        <v>-0.29808309793736965</v>
      </c>
      <c r="N49" s="27">
        <f t="shared" si="12"/>
        <v>2.3100085989292953</v>
      </c>
      <c r="O49" s="152">
        <f t="shared" si="12"/>
        <v>2.2679322176991938</v>
      </c>
      <c r="P49" s="52">
        <f t="shared" si="7"/>
        <v>-1.821481584510299E-2</v>
      </c>
    </row>
    <row r="50" spans="1:16" ht="20.100000000000001" customHeight="1" x14ac:dyDescent="0.25">
      <c r="A50" s="38" t="s">
        <v>178</v>
      </c>
      <c r="B50" s="19">
        <v>6402.92</v>
      </c>
      <c r="C50" s="140">
        <v>4514.49</v>
      </c>
      <c r="D50" s="247">
        <f t="shared" si="8"/>
        <v>2.5717674882675453E-2</v>
      </c>
      <c r="E50" s="215">
        <f t="shared" si="9"/>
        <v>1.710362039872948E-2</v>
      </c>
      <c r="F50" s="52">
        <f t="shared" si="13"/>
        <v>-0.29493262449007646</v>
      </c>
      <c r="H50" s="19">
        <v>1917.3030000000001</v>
      </c>
      <c r="I50" s="140">
        <v>1446.8159999999998</v>
      </c>
      <c r="J50" s="247">
        <f t="shared" si="10"/>
        <v>2.9850952386816794E-2</v>
      </c>
      <c r="K50" s="215">
        <f t="shared" si="11"/>
        <v>2.1931504491239893E-2</v>
      </c>
      <c r="L50" s="52">
        <f t="shared" si="14"/>
        <v>-0.24539000877795544</v>
      </c>
      <c r="N50" s="27">
        <f t="shared" si="12"/>
        <v>2.9944197334965921</v>
      </c>
      <c r="O50" s="152">
        <f t="shared" si="12"/>
        <v>3.2048271233295451</v>
      </c>
      <c r="P50" s="52">
        <f t="shared" si="7"/>
        <v>7.026649854035652E-2</v>
      </c>
    </row>
    <row r="51" spans="1:16" ht="20.100000000000001" customHeight="1" x14ac:dyDescent="0.25">
      <c r="A51" s="38" t="s">
        <v>192</v>
      </c>
      <c r="B51" s="19">
        <v>2340.3300000000004</v>
      </c>
      <c r="C51" s="140">
        <v>2361.630000000001</v>
      </c>
      <c r="D51" s="247">
        <f t="shared" si="8"/>
        <v>9.4000621682250995E-3</v>
      </c>
      <c r="E51" s="215">
        <f t="shared" si="9"/>
        <v>8.9472837556958864E-3</v>
      </c>
      <c r="F51" s="52">
        <f t="shared" si="13"/>
        <v>9.1012805886352063E-3</v>
      </c>
      <c r="H51" s="19">
        <v>602.70200000000023</v>
      </c>
      <c r="I51" s="140">
        <v>583.53300000000013</v>
      </c>
      <c r="J51" s="247">
        <f t="shared" si="10"/>
        <v>9.3836126608257842E-3</v>
      </c>
      <c r="K51" s="215">
        <f t="shared" si="11"/>
        <v>8.8454624570689661E-3</v>
      </c>
      <c r="L51" s="52">
        <f t="shared" si="14"/>
        <v>-3.1805104346758581E-2</v>
      </c>
      <c r="N51" s="27">
        <f t="shared" si="12"/>
        <v>2.5752863912354247</v>
      </c>
      <c r="O51" s="152">
        <f t="shared" si="12"/>
        <v>2.4708908677481225</v>
      </c>
      <c r="P51" s="52">
        <f t="shared" si="7"/>
        <v>-4.0537442298687887E-2</v>
      </c>
    </row>
    <row r="52" spans="1:16" ht="20.100000000000001" customHeight="1" x14ac:dyDescent="0.25">
      <c r="A52" s="38" t="s">
        <v>193</v>
      </c>
      <c r="B52" s="19">
        <v>1960.84</v>
      </c>
      <c r="C52" s="140">
        <v>1772.7299999999996</v>
      </c>
      <c r="D52" s="247">
        <f t="shared" si="8"/>
        <v>7.8758200347568506E-3</v>
      </c>
      <c r="E52" s="215">
        <f t="shared" si="9"/>
        <v>6.716174139147435E-3</v>
      </c>
      <c r="F52" s="52">
        <f t="shared" si="13"/>
        <v>-9.5933375492136208E-2</v>
      </c>
      <c r="H52" s="19">
        <v>495.51</v>
      </c>
      <c r="I52" s="140">
        <v>471.923</v>
      </c>
      <c r="J52" s="247">
        <f t="shared" si="10"/>
        <v>7.7147145845970029E-3</v>
      </c>
      <c r="K52" s="215">
        <f t="shared" si="11"/>
        <v>7.1536265800346459E-3</v>
      </c>
      <c r="L52" s="52">
        <f t="shared" si="14"/>
        <v>-4.760146112086535E-2</v>
      </c>
      <c r="N52" s="27">
        <f t="shared" si="12"/>
        <v>2.5270292323698005</v>
      </c>
      <c r="O52" s="152">
        <f t="shared" si="12"/>
        <v>2.6621256480118243</v>
      </c>
      <c r="P52" s="52">
        <f t="shared" si="7"/>
        <v>5.3460567021352941E-2</v>
      </c>
    </row>
    <row r="53" spans="1:16" ht="20.100000000000001" customHeight="1" x14ac:dyDescent="0.25">
      <c r="A53" s="38" t="s">
        <v>195</v>
      </c>
      <c r="B53" s="19">
        <v>656.22999999999979</v>
      </c>
      <c r="C53" s="140">
        <v>502.37000000000012</v>
      </c>
      <c r="D53" s="247">
        <f t="shared" si="8"/>
        <v>2.6357833282718052E-3</v>
      </c>
      <c r="E53" s="215">
        <f t="shared" si="9"/>
        <v>1.9032816064959122E-3</v>
      </c>
      <c r="F53" s="52">
        <f t="shared" si="13"/>
        <v>-0.23446047879554383</v>
      </c>
      <c r="H53" s="19">
        <v>227.79900000000001</v>
      </c>
      <c r="I53" s="140">
        <v>223.136</v>
      </c>
      <c r="J53" s="247">
        <f t="shared" si="10"/>
        <v>3.5466575198414012E-3</v>
      </c>
      <c r="K53" s="215">
        <f t="shared" si="11"/>
        <v>3.3823984433109019E-3</v>
      </c>
      <c r="L53" s="52">
        <f t="shared" si="14"/>
        <v>-2.0469800130817128E-2</v>
      </c>
      <c r="N53" s="27">
        <f t="shared" ref="N53:N54" si="15">(H53/B53)*10</f>
        <v>3.4713286500160017</v>
      </c>
      <c r="O53" s="152">
        <f t="shared" ref="O53:O54" si="16">(I53/C53)*10</f>
        <v>4.4416665007862726</v>
      </c>
      <c r="P53" s="52">
        <f t="shared" ref="P53:P54" si="17">(O53-N53)/N53</f>
        <v>0.27952923753439418</v>
      </c>
    </row>
    <row r="54" spans="1:16" ht="20.100000000000001" customHeight="1" x14ac:dyDescent="0.25">
      <c r="A54" s="38" t="s">
        <v>191</v>
      </c>
      <c r="B54" s="19">
        <v>1108.1199999999997</v>
      </c>
      <c r="C54" s="140">
        <v>509.97999999999996</v>
      </c>
      <c r="D54" s="247">
        <f t="shared" si="8"/>
        <v>4.4508239820254371E-3</v>
      </c>
      <c r="E54" s="215">
        <f t="shared" si="9"/>
        <v>1.9321128922522941E-3</v>
      </c>
      <c r="F54" s="52">
        <f t="shared" si="13"/>
        <v>-0.53977908529762109</v>
      </c>
      <c r="H54" s="19">
        <v>358.63100000000003</v>
      </c>
      <c r="I54" s="140">
        <v>194.65499999999997</v>
      </c>
      <c r="J54" s="247">
        <f t="shared" si="10"/>
        <v>5.5836124521979535E-3</v>
      </c>
      <c r="K54" s="215">
        <f t="shared" si="11"/>
        <v>2.9506703041314872E-3</v>
      </c>
      <c r="L54" s="52">
        <f t="shared" si="14"/>
        <v>-0.45722762393658117</v>
      </c>
      <c r="N54" s="27">
        <f t="shared" si="15"/>
        <v>3.2363913655560781</v>
      </c>
      <c r="O54" s="152">
        <f t="shared" si="16"/>
        <v>3.8169143887995602</v>
      </c>
      <c r="P54" s="52">
        <f t="shared" si="17"/>
        <v>0.1793735545774256</v>
      </c>
    </row>
    <row r="55" spans="1:16" ht="20.100000000000001" customHeight="1" x14ac:dyDescent="0.25">
      <c r="A55" s="38" t="s">
        <v>194</v>
      </c>
      <c r="B55" s="19">
        <v>608.04000000000008</v>
      </c>
      <c r="C55" s="140">
        <v>682.48000000000013</v>
      </c>
      <c r="D55" s="247">
        <f t="shared" si="8"/>
        <v>2.4422255838995308E-3</v>
      </c>
      <c r="E55" s="215">
        <f t="shared" si="9"/>
        <v>2.5856472934317936E-3</v>
      </c>
      <c r="F55" s="52">
        <f t="shared" si="13"/>
        <v>0.122426156173936</v>
      </c>
      <c r="H55" s="19">
        <v>162.68799999999999</v>
      </c>
      <c r="I55" s="140">
        <v>175.42599999999996</v>
      </c>
      <c r="J55" s="247">
        <f t="shared" si="10"/>
        <v>2.5329286721537752E-3</v>
      </c>
      <c r="K55" s="215">
        <f t="shared" si="11"/>
        <v>2.6591882498398201E-3</v>
      </c>
      <c r="L55" s="52">
        <f t="shared" si="14"/>
        <v>7.8297108575924299E-2</v>
      </c>
      <c r="N55" s="27">
        <f t="shared" ref="N55" si="18">(H55/B55)*10</f>
        <v>2.6756134464837835</v>
      </c>
      <c r="O55" s="152">
        <f t="shared" ref="O55" si="19">(I55/C55)*10</f>
        <v>2.5704196459969513</v>
      </c>
      <c r="P55" s="52">
        <f t="shared" ref="P55" si="20">(O55-N55)/N55</f>
        <v>-3.9315769108977605E-2</v>
      </c>
    </row>
    <row r="56" spans="1:16" ht="20.100000000000001" customHeight="1" x14ac:dyDescent="0.25">
      <c r="A56" s="38" t="s">
        <v>183</v>
      </c>
      <c r="B56" s="19">
        <v>715.53999999999985</v>
      </c>
      <c r="C56" s="140">
        <v>558.91999999999996</v>
      </c>
      <c r="D56" s="247">
        <f t="shared" si="8"/>
        <v>2.8740051547652616E-3</v>
      </c>
      <c r="E56" s="215">
        <f t="shared" si="9"/>
        <v>2.1175272319260605E-3</v>
      </c>
      <c r="F56" s="52">
        <f t="shared" si="13"/>
        <v>-0.21888364032758464</v>
      </c>
      <c r="H56" s="19">
        <v>242.45800000000003</v>
      </c>
      <c r="I56" s="140">
        <v>172.86699999999999</v>
      </c>
      <c r="J56" s="247">
        <f t="shared" si="10"/>
        <v>3.774887022970718E-3</v>
      </c>
      <c r="K56" s="215">
        <f t="shared" si="11"/>
        <v>2.6203977471130862E-3</v>
      </c>
      <c r="L56" s="52">
        <f t="shared" si="14"/>
        <v>-0.28702290706019201</v>
      </c>
      <c r="N56" s="27">
        <f t="shared" ref="N56" si="21">(H56/B56)*10</f>
        <v>3.388461860972134</v>
      </c>
      <c r="O56" s="152">
        <f t="shared" ref="O56" si="22">(I56/C56)*10</f>
        <v>3.0928755456952697</v>
      </c>
      <c r="P56" s="52">
        <f t="shared" si="7"/>
        <v>-8.7233183492896674E-2</v>
      </c>
    </row>
    <row r="57" spans="1:16" ht="20.100000000000001" customHeight="1" x14ac:dyDescent="0.25">
      <c r="A57" s="38" t="s">
        <v>218</v>
      </c>
      <c r="B57" s="19">
        <v>175.11000000000004</v>
      </c>
      <c r="C57" s="140">
        <v>376.03</v>
      </c>
      <c r="D57" s="247">
        <f t="shared" si="8"/>
        <v>7.0333879678417029E-4</v>
      </c>
      <c r="E57" s="215">
        <f t="shared" si="9"/>
        <v>1.4246292224668225E-3</v>
      </c>
      <c r="F57" s="52">
        <f t="shared" si="13"/>
        <v>1.1473930672148929</v>
      </c>
      <c r="H57" s="19">
        <v>56.437999999999995</v>
      </c>
      <c r="I57" s="140">
        <v>115.12699999999998</v>
      </c>
      <c r="J57" s="247">
        <f t="shared" si="10"/>
        <v>8.7869682090267731E-4</v>
      </c>
      <c r="K57" s="215">
        <f t="shared" si="11"/>
        <v>1.7451481857838006E-3</v>
      </c>
      <c r="L57" s="52">
        <f t="shared" si="14"/>
        <v>1.0398844749991139</v>
      </c>
      <c r="N57" s="27">
        <f t="shared" ref="N57" si="23">(H57/B57)*10</f>
        <v>3.2230026840271817</v>
      </c>
      <c r="O57" s="152">
        <f t="shared" ref="O57" si="24">(I57/C57)*10</f>
        <v>3.0616440177645399</v>
      </c>
      <c r="P57" s="52">
        <f t="shared" ref="P57" si="25">(O57-N57)/N57</f>
        <v>-5.0064701175185557E-2</v>
      </c>
    </row>
    <row r="58" spans="1:16" ht="20.100000000000001" customHeight="1" x14ac:dyDescent="0.25">
      <c r="A58" s="38" t="s">
        <v>197</v>
      </c>
      <c r="B58" s="19">
        <v>130</v>
      </c>
      <c r="C58" s="140">
        <v>428.14000000000004</v>
      </c>
      <c r="D58" s="247">
        <f t="shared" si="8"/>
        <v>5.2215203918646626E-4</v>
      </c>
      <c r="E58" s="215">
        <f t="shared" si="9"/>
        <v>1.6220534407013949E-3</v>
      </c>
      <c r="F58" s="52">
        <f t="shared" si="13"/>
        <v>2.2933846153846158</v>
      </c>
      <c r="H58" s="19">
        <v>54.749000000000009</v>
      </c>
      <c r="I58" s="140">
        <v>108.78300000000002</v>
      </c>
      <c r="J58" s="247">
        <f t="shared" si="10"/>
        <v>8.5240037293314239E-4</v>
      </c>
      <c r="K58" s="215">
        <f t="shared" si="11"/>
        <v>1.6489829066519517E-3</v>
      </c>
      <c r="L58" s="52">
        <f t="shared" si="14"/>
        <v>0.986940400737913</v>
      </c>
      <c r="N58" s="27">
        <f t="shared" si="12"/>
        <v>4.2114615384615393</v>
      </c>
      <c r="O58" s="152">
        <f t="shared" si="12"/>
        <v>2.540827766618396</v>
      </c>
      <c r="P58" s="52">
        <f t="shared" si="7"/>
        <v>-0.39668741043600536</v>
      </c>
    </row>
    <row r="59" spans="1:16" ht="20.100000000000001" customHeight="1" x14ac:dyDescent="0.25">
      <c r="A59" s="38" t="s">
        <v>196</v>
      </c>
      <c r="B59" s="19">
        <v>341.28</v>
      </c>
      <c r="C59" s="140">
        <v>253.03999999999996</v>
      </c>
      <c r="D59" s="247">
        <f t="shared" si="8"/>
        <v>1.3707695994889016E-3</v>
      </c>
      <c r="E59" s="215">
        <f t="shared" si="9"/>
        <v>9.5866866593890046E-4</v>
      </c>
      <c r="F59" s="52">
        <f>(C59-B59)/B59</f>
        <v>-0.25855602437880926</v>
      </c>
      <c r="H59" s="19">
        <v>137.51600000000002</v>
      </c>
      <c r="I59" s="140">
        <v>54.934999999999995</v>
      </c>
      <c r="J59" s="247">
        <f t="shared" si="10"/>
        <v>2.1410197388860804E-3</v>
      </c>
      <c r="K59" s="215">
        <f t="shared" si="11"/>
        <v>8.327300770977537E-4</v>
      </c>
      <c r="L59" s="52">
        <f>(I59-H59)/H59</f>
        <v>-0.6005192123098404</v>
      </c>
      <c r="N59" s="27">
        <f t="shared" si="12"/>
        <v>4.0294186591654952</v>
      </c>
      <c r="O59" s="152">
        <f t="shared" si="12"/>
        <v>2.1710006323110971</v>
      </c>
      <c r="P59" s="52">
        <f>(O59-N59)/N59</f>
        <v>-0.4612124437918998</v>
      </c>
    </row>
    <row r="60" spans="1:16" ht="20.100000000000001" customHeight="1" x14ac:dyDescent="0.25">
      <c r="A60" s="38" t="s">
        <v>190</v>
      </c>
      <c r="B60" s="19">
        <v>163.33999999999997</v>
      </c>
      <c r="C60" s="140">
        <v>152.93999999999997</v>
      </c>
      <c r="D60" s="247">
        <f t="shared" si="8"/>
        <v>6.5606395446705685E-4</v>
      </c>
      <c r="E60" s="215">
        <f t="shared" si="9"/>
        <v>5.7942928299357975E-4</v>
      </c>
      <c r="F60" s="52">
        <f>(C60-B60)/B60</f>
        <v>-6.3670870576711197E-2</v>
      </c>
      <c r="H60" s="19">
        <v>67.012000000000015</v>
      </c>
      <c r="I60" s="140">
        <v>52.614999999999995</v>
      </c>
      <c r="J60" s="247">
        <f t="shared" si="10"/>
        <v>1.0433259747391868E-3</v>
      </c>
      <c r="K60" s="215">
        <f t="shared" si="11"/>
        <v>7.9756244664600548E-4</v>
      </c>
      <c r="L60" s="52">
        <f>(I60-H60)/H60</f>
        <v>-0.21484211782964269</v>
      </c>
      <c r="N60" s="27">
        <f t="shared" si="12"/>
        <v>4.1026080568140086</v>
      </c>
      <c r="O60" s="152">
        <f t="shared" si="12"/>
        <v>3.4402380018307839</v>
      </c>
      <c r="P60" s="52">
        <f>(O60-N60)/N60</f>
        <v>-0.16145097114092985</v>
      </c>
    </row>
    <row r="61" spans="1:16" ht="20.100000000000001" customHeight="1" thickBot="1" x14ac:dyDescent="0.3">
      <c r="A61" s="8" t="s">
        <v>17</v>
      </c>
      <c r="B61" s="19">
        <f>B62-SUM(B39:B60)</f>
        <v>146.59999999997672</v>
      </c>
      <c r="C61" s="140">
        <f>C62-SUM(C39:C60)</f>
        <v>255.9100000000326</v>
      </c>
      <c r="D61" s="247">
        <f t="shared" si="8"/>
        <v>5.8882683803633692E-4</v>
      </c>
      <c r="E61" s="215">
        <f t="shared" si="9"/>
        <v>9.6954196293256125E-4</v>
      </c>
      <c r="F61" s="52">
        <f t="shared" si="13"/>
        <v>0.74563437926380105</v>
      </c>
      <c r="H61" s="19">
        <f>H62-SUM(H39:H60)</f>
        <v>77.324999999989814</v>
      </c>
      <c r="I61" s="140">
        <f>I62-SUM(I39:I60)</f>
        <v>105.06999999999243</v>
      </c>
      <c r="J61" s="247">
        <f t="shared" si="10"/>
        <v>1.203891556686817E-3</v>
      </c>
      <c r="K61" s="215">
        <f t="shared" si="11"/>
        <v>1.5926995394676378E-3</v>
      </c>
      <c r="L61" s="52">
        <f t="shared" si="14"/>
        <v>0.35881021661825119</v>
      </c>
      <c r="N61" s="27">
        <f t="shared" si="12"/>
        <v>5.2745566166440714</v>
      </c>
      <c r="O61" s="152">
        <f t="shared" si="12"/>
        <v>4.1057402993231626</v>
      </c>
      <c r="P61" s="52">
        <f t="shared" si="7"/>
        <v>-0.22159517894502503</v>
      </c>
    </row>
    <row r="62" spans="1:16" ht="26.25" customHeight="1" thickBot="1" x14ac:dyDescent="0.3">
      <c r="A62" s="12" t="s">
        <v>18</v>
      </c>
      <c r="B62" s="17">
        <v>248969.62999999998</v>
      </c>
      <c r="C62" s="145">
        <v>263949.38000000006</v>
      </c>
      <c r="D62" s="253">
        <f>SUM(D39:D61)</f>
        <v>0.99999999999999978</v>
      </c>
      <c r="E62" s="254">
        <f>SUM(E39:E61)</f>
        <v>0.99999999999999978</v>
      </c>
      <c r="F62" s="57">
        <f t="shared" si="13"/>
        <v>6.0166976992334725E-2</v>
      </c>
      <c r="G62" s="1"/>
      <c r="H62" s="17">
        <v>64229.207000000009</v>
      </c>
      <c r="I62" s="145">
        <v>65969.755999999994</v>
      </c>
      <c r="J62" s="253">
        <f>SUM(J39:J61)</f>
        <v>0.99999999999999978</v>
      </c>
      <c r="K62" s="254">
        <f>SUM(K39:K61)</f>
        <v>1</v>
      </c>
      <c r="L62" s="57">
        <f t="shared" si="14"/>
        <v>2.7099026771418559E-2</v>
      </c>
      <c r="M62" s="1"/>
      <c r="N62" s="29">
        <f t="shared" si="12"/>
        <v>2.5798008777215125</v>
      </c>
      <c r="O62" s="146">
        <f t="shared" si="12"/>
        <v>2.4993336222271094</v>
      </c>
      <c r="P62" s="57">
        <f t="shared" si="7"/>
        <v>-3.1191266035025131E-2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F66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166</v>
      </c>
      <c r="B68" s="39">
        <v>68458.569999999978</v>
      </c>
      <c r="C68" s="147">
        <v>74153.94</v>
      </c>
      <c r="D68" s="247">
        <f>B68/$B$96</f>
        <v>0.1943196891910012</v>
      </c>
      <c r="E68" s="246">
        <f>C68/$C$96</f>
        <v>0.18540473002217661</v>
      </c>
      <c r="F68" s="61">
        <f t="shared" ref="F68:F87" si="26">(C68-B68)/B68</f>
        <v>8.3194405024820506E-2</v>
      </c>
      <c r="H68" s="19">
        <v>22517.680000000004</v>
      </c>
      <c r="I68" s="147">
        <v>24286.418000000005</v>
      </c>
      <c r="J68" s="245">
        <f>H68/$H$96</f>
        <v>0.19426655164533804</v>
      </c>
      <c r="K68" s="246">
        <f>I68/$I$96</f>
        <v>0.19416862321673112</v>
      </c>
      <c r="L68" s="61">
        <f>(I68-H68)/H68</f>
        <v>7.8548855832394848E-2</v>
      </c>
      <c r="N68" s="41">
        <f>(H68/B68)*10</f>
        <v>3.2892419458951609</v>
      </c>
      <c r="O68" s="149">
        <f t="shared" ref="N68:O96" si="27">(I68/C68)*10</f>
        <v>3.2751352119658113</v>
      </c>
      <c r="P68" s="61">
        <f t="shared" si="7"/>
        <v>-4.2887492502502941E-3</v>
      </c>
    </row>
    <row r="69" spans="1:16" ht="20.100000000000001" customHeight="1" x14ac:dyDescent="0.25">
      <c r="A69" s="38" t="s">
        <v>164</v>
      </c>
      <c r="B69" s="19">
        <v>74834.659999999989</v>
      </c>
      <c r="C69" s="140">
        <v>75273.230000000025</v>
      </c>
      <c r="D69" s="247">
        <f t="shared" ref="D69:D95" si="28">B69/$B$96</f>
        <v>0.2124182242181549</v>
      </c>
      <c r="E69" s="215">
        <f t="shared" ref="E69:E95" si="29">C69/$C$96</f>
        <v>0.18820325509402749</v>
      </c>
      <c r="F69" s="52">
        <f t="shared" si="26"/>
        <v>5.8605197110541581E-3</v>
      </c>
      <c r="H69" s="19">
        <v>24022.699000000001</v>
      </c>
      <c r="I69" s="140">
        <v>23349.131999999998</v>
      </c>
      <c r="J69" s="214">
        <f>H69/$H$96</f>
        <v>0.20725078675706868</v>
      </c>
      <c r="K69" s="215">
        <f t="shared" ref="K69:K96" si="30">I69/$I$96</f>
        <v>0.18667507138128472</v>
      </c>
      <c r="L69" s="52">
        <f>(I69-H69)/H69</f>
        <v>-2.8038772828981571E-2</v>
      </c>
      <c r="N69" s="40">
        <f>(H69/B69)*10</f>
        <v>3.2101033130904852</v>
      </c>
      <c r="O69" s="143">
        <f t="shared" si="27"/>
        <v>3.1019171091767941</v>
      </c>
      <c r="P69" s="52">
        <f t="shared" si="7"/>
        <v>-3.3701782578933977E-2</v>
      </c>
    </row>
    <row r="70" spans="1:16" ht="20.100000000000001" customHeight="1" x14ac:dyDescent="0.25">
      <c r="A70" s="38" t="s">
        <v>167</v>
      </c>
      <c r="B70" s="19">
        <v>49440.77</v>
      </c>
      <c r="C70" s="140">
        <v>51685.2</v>
      </c>
      <c r="D70" s="247">
        <f t="shared" si="28"/>
        <v>0.14033765326625694</v>
      </c>
      <c r="E70" s="215">
        <f t="shared" si="29"/>
        <v>0.12922685634967207</v>
      </c>
      <c r="F70" s="52">
        <f t="shared" si="26"/>
        <v>4.5396339903282262E-2</v>
      </c>
      <c r="H70" s="19">
        <v>14680.473000000002</v>
      </c>
      <c r="I70" s="140">
        <v>15562.249000000005</v>
      </c>
      <c r="J70" s="214">
        <f t="shared" ref="J70:J96" si="31">H70/$H$96</f>
        <v>0.12665269540345589</v>
      </c>
      <c r="K70" s="215">
        <f t="shared" si="30"/>
        <v>0.12441935498622939</v>
      </c>
      <c r="L70" s="52">
        <f t="shared" ref="L70:L87" si="32">(I70-H70)/H70</f>
        <v>6.0064549691280611E-2</v>
      </c>
      <c r="N70" s="40">
        <f t="shared" si="27"/>
        <v>2.9693050897063298</v>
      </c>
      <c r="O70" s="143">
        <f t="shared" si="27"/>
        <v>3.0109681301417051</v>
      </c>
      <c r="P70" s="52">
        <f t="shared" si="7"/>
        <v>1.4031242724032724E-2</v>
      </c>
    </row>
    <row r="71" spans="1:16" ht="20.100000000000001" customHeight="1" x14ac:dyDescent="0.25">
      <c r="A71" s="38" t="s">
        <v>169</v>
      </c>
      <c r="B71" s="19">
        <v>40255.15</v>
      </c>
      <c r="C71" s="140">
        <v>40519.229999999989</v>
      </c>
      <c r="D71" s="247">
        <f t="shared" si="28"/>
        <v>0.11426426576449281</v>
      </c>
      <c r="E71" s="215">
        <f t="shared" si="29"/>
        <v>0.10130893785086102</v>
      </c>
      <c r="F71" s="52">
        <f t="shared" si="26"/>
        <v>6.5601544150248403E-3</v>
      </c>
      <c r="H71" s="19">
        <v>14863.063000000002</v>
      </c>
      <c r="I71" s="140">
        <v>15525.701999999999</v>
      </c>
      <c r="J71" s="214">
        <f t="shared" si="31"/>
        <v>0.12822795225340322</v>
      </c>
      <c r="K71" s="215">
        <f t="shared" si="30"/>
        <v>0.12412716366049732</v>
      </c>
      <c r="L71" s="52">
        <f t="shared" si="32"/>
        <v>4.4582936908764859E-2</v>
      </c>
      <c r="N71" s="40">
        <f t="shared" si="27"/>
        <v>3.6922140396943002</v>
      </c>
      <c r="O71" s="143">
        <f t="shared" si="27"/>
        <v>3.8316873247591339</v>
      </c>
      <c r="P71" s="52">
        <f t="shared" si="7"/>
        <v>3.777497283889357E-2</v>
      </c>
    </row>
    <row r="72" spans="1:16" ht="20.100000000000001" customHeight="1" x14ac:dyDescent="0.25">
      <c r="A72" s="38" t="s">
        <v>174</v>
      </c>
      <c r="B72" s="19">
        <v>18759.66</v>
      </c>
      <c r="C72" s="140">
        <v>57548.850000000006</v>
      </c>
      <c r="D72" s="247">
        <f t="shared" si="28"/>
        <v>5.3249305390528294E-2</v>
      </c>
      <c r="E72" s="215">
        <f t="shared" si="29"/>
        <v>0.1438875533429072</v>
      </c>
      <c r="F72" s="52">
        <f t="shared" si="26"/>
        <v>2.0676915253261523</v>
      </c>
      <c r="H72" s="19">
        <v>3931.5929999999994</v>
      </c>
      <c r="I72" s="140">
        <v>11682.648000000001</v>
      </c>
      <c r="J72" s="214">
        <f t="shared" si="31"/>
        <v>3.3918992302179853E-2</v>
      </c>
      <c r="K72" s="215">
        <f t="shared" si="30"/>
        <v>9.3402150851792848E-2</v>
      </c>
      <c r="L72" s="52">
        <f t="shared" si="32"/>
        <v>1.9714794995311069</v>
      </c>
      <c r="N72" s="40">
        <f t="shared" si="27"/>
        <v>2.0957698593684531</v>
      </c>
      <c r="O72" s="143">
        <f t="shared" si="27"/>
        <v>2.0300402180060937</v>
      </c>
      <c r="P72" s="52">
        <f t="shared" ref="P72:P90" si="33">(O72-N72)/N72</f>
        <v>-3.1363005374152382E-2</v>
      </c>
    </row>
    <row r="73" spans="1:16" ht="20.100000000000001" customHeight="1" x14ac:dyDescent="0.25">
      <c r="A73" s="38" t="s">
        <v>175</v>
      </c>
      <c r="B73" s="19">
        <v>22768.420000000009</v>
      </c>
      <c r="C73" s="140">
        <v>19799.589999999997</v>
      </c>
      <c r="D73" s="247">
        <f t="shared" si="28"/>
        <v>6.4628172890117019E-2</v>
      </c>
      <c r="E73" s="215">
        <f t="shared" si="29"/>
        <v>4.9504283096755038E-2</v>
      </c>
      <c r="F73" s="52">
        <f t="shared" si="26"/>
        <v>-0.13039244708240674</v>
      </c>
      <c r="H73" s="19">
        <v>9951.878999999999</v>
      </c>
      <c r="I73" s="140">
        <v>8213.8279999999995</v>
      </c>
      <c r="J73" s="214">
        <f t="shared" si="31"/>
        <v>8.5857744479966608E-2</v>
      </c>
      <c r="K73" s="215">
        <f t="shared" si="30"/>
        <v>6.5669119015370467E-2</v>
      </c>
      <c r="L73" s="52">
        <f t="shared" si="32"/>
        <v>-0.17464551166669126</v>
      </c>
      <c r="N73" s="40">
        <f t="shared" si="27"/>
        <v>4.3709133088725505</v>
      </c>
      <c r="O73" s="143">
        <f t="shared" si="27"/>
        <v>4.148483882747068</v>
      </c>
      <c r="P73" s="52">
        <f t="shared" si="33"/>
        <v>-5.0888546719508543E-2</v>
      </c>
    </row>
    <row r="74" spans="1:16" ht="20.100000000000001" customHeight="1" x14ac:dyDescent="0.25">
      <c r="A74" s="38" t="s">
        <v>181</v>
      </c>
      <c r="B74" s="19">
        <v>13239.389999999998</v>
      </c>
      <c r="C74" s="140">
        <v>14498.649999999998</v>
      </c>
      <c r="D74" s="247">
        <f t="shared" si="28"/>
        <v>3.7580015911498732E-2</v>
      </c>
      <c r="E74" s="215">
        <f t="shared" si="29"/>
        <v>3.6250511961145024E-2</v>
      </c>
      <c r="F74" s="52">
        <f t="shared" si="26"/>
        <v>9.5114654073941513E-2</v>
      </c>
      <c r="H74" s="19">
        <v>3582.8599999999997</v>
      </c>
      <c r="I74" s="140">
        <v>4219.6809999999987</v>
      </c>
      <c r="J74" s="214">
        <f t="shared" si="31"/>
        <v>3.0910371638109065E-2</v>
      </c>
      <c r="K74" s="215">
        <f t="shared" si="30"/>
        <v>3.3736125689008516E-2</v>
      </c>
      <c r="L74" s="52">
        <f t="shared" si="32"/>
        <v>0.1777409667137424</v>
      </c>
      <c r="N74" s="40">
        <f t="shared" si="27"/>
        <v>2.7062122952794656</v>
      </c>
      <c r="O74" s="143">
        <f t="shared" si="27"/>
        <v>2.9103957954706123</v>
      </c>
      <c r="P74" s="52">
        <f t="shared" si="33"/>
        <v>7.5449919633914411E-2</v>
      </c>
    </row>
    <row r="75" spans="1:16" ht="20.100000000000001" customHeight="1" x14ac:dyDescent="0.25">
      <c r="A75" s="38" t="s">
        <v>173</v>
      </c>
      <c r="B75" s="19">
        <v>13473.789999999999</v>
      </c>
      <c r="C75" s="140">
        <v>9487.2599999999966</v>
      </c>
      <c r="D75" s="247">
        <f t="shared" si="28"/>
        <v>3.8245360442451845E-2</v>
      </c>
      <c r="E75" s="215">
        <f t="shared" si="29"/>
        <v>2.3720693451355312E-2</v>
      </c>
      <c r="F75" s="52">
        <f t="shared" si="26"/>
        <v>-0.2958729503725383</v>
      </c>
      <c r="H75" s="19">
        <v>4673.5860000000002</v>
      </c>
      <c r="I75" s="140">
        <v>3370.3230000000008</v>
      </c>
      <c r="J75" s="214">
        <f t="shared" si="31"/>
        <v>4.032038096455446E-2</v>
      </c>
      <c r="K75" s="215">
        <f t="shared" si="30"/>
        <v>2.6945553547900021E-2</v>
      </c>
      <c r="L75" s="52">
        <f t="shared" si="32"/>
        <v>-0.27885717733663173</v>
      </c>
      <c r="N75" s="40">
        <f t="shared" si="27"/>
        <v>3.4686498750537158</v>
      </c>
      <c r="O75" s="143">
        <f t="shared" si="27"/>
        <v>3.5524724736119828</v>
      </c>
      <c r="P75" s="52">
        <f t="shared" si="33"/>
        <v>2.4165770999579176E-2</v>
      </c>
    </row>
    <row r="76" spans="1:16" ht="20.100000000000001" customHeight="1" x14ac:dyDescent="0.25">
      <c r="A76" s="38" t="s">
        <v>185</v>
      </c>
      <c r="B76" s="19">
        <v>5705.9300000000012</v>
      </c>
      <c r="C76" s="140">
        <v>5213.7300000000005</v>
      </c>
      <c r="D76" s="247">
        <f t="shared" si="28"/>
        <v>1.6196285492752916E-2</v>
      </c>
      <c r="E76" s="215">
        <f t="shared" si="29"/>
        <v>1.3035722755372445E-2</v>
      </c>
      <c r="F76" s="52">
        <f t="shared" si="26"/>
        <v>-8.6261135345158571E-2</v>
      </c>
      <c r="H76" s="19">
        <v>2340.0880000000002</v>
      </c>
      <c r="I76" s="140">
        <v>2108.2220000000002</v>
      </c>
      <c r="J76" s="214">
        <f t="shared" si="31"/>
        <v>2.0188617402265054E-2</v>
      </c>
      <c r="K76" s="215">
        <f t="shared" si="30"/>
        <v>1.6855123022885603E-2</v>
      </c>
      <c r="L76" s="52">
        <f t="shared" si="32"/>
        <v>-9.9084307940556074E-2</v>
      </c>
      <c r="N76" s="40">
        <f t="shared" si="27"/>
        <v>4.1011509079150983</v>
      </c>
      <c r="O76" s="143">
        <f t="shared" si="27"/>
        <v>4.0435964271260687</v>
      </c>
      <c r="P76" s="52">
        <f t="shared" si="33"/>
        <v>-1.4033738840955878E-2</v>
      </c>
    </row>
    <row r="77" spans="1:16" ht="20.100000000000001" customHeight="1" x14ac:dyDescent="0.25">
      <c r="A77" s="38" t="s">
        <v>184</v>
      </c>
      <c r="B77" s="19">
        <v>5168.88</v>
      </c>
      <c r="C77" s="140">
        <v>5594.619999999999</v>
      </c>
      <c r="D77" s="247">
        <f t="shared" si="28"/>
        <v>1.4671868767717214E-2</v>
      </c>
      <c r="E77" s="215">
        <f t="shared" si="29"/>
        <v>1.3988049868647162E-2</v>
      </c>
      <c r="F77" s="52">
        <f t="shared" si="26"/>
        <v>8.2366005788487809E-2</v>
      </c>
      <c r="H77" s="19">
        <v>1961.8070000000002</v>
      </c>
      <c r="I77" s="140">
        <v>1877.701</v>
      </c>
      <c r="J77" s="214">
        <f t="shared" si="31"/>
        <v>1.6925077578315604E-2</v>
      </c>
      <c r="K77" s="215">
        <f t="shared" si="30"/>
        <v>1.5012119859860732E-2</v>
      </c>
      <c r="L77" s="52">
        <f t="shared" si="32"/>
        <v>-4.2871699407740015E-2</v>
      </c>
      <c r="N77" s="40">
        <f t="shared" si="27"/>
        <v>3.7954198975406666</v>
      </c>
      <c r="O77" s="143">
        <f t="shared" si="27"/>
        <v>3.3562619087623475</v>
      </c>
      <c r="P77" s="52">
        <f t="shared" si="33"/>
        <v>-0.11570735271290589</v>
      </c>
    </row>
    <row r="78" spans="1:16" ht="20.100000000000001" customHeight="1" x14ac:dyDescent="0.25">
      <c r="A78" s="38" t="s">
        <v>182</v>
      </c>
      <c r="B78" s="19">
        <v>833.29000000000008</v>
      </c>
      <c r="C78" s="140">
        <v>856.44</v>
      </c>
      <c r="D78" s="247">
        <f t="shared" si="28"/>
        <v>2.3652941305371913E-3</v>
      </c>
      <c r="E78" s="215">
        <f t="shared" si="29"/>
        <v>2.1413296040667961E-3</v>
      </c>
      <c r="F78" s="52">
        <f t="shared" si="26"/>
        <v>2.7781444635120996E-2</v>
      </c>
      <c r="H78" s="19">
        <v>1619.2260000000008</v>
      </c>
      <c r="I78" s="140">
        <v>1759.2710000000002</v>
      </c>
      <c r="J78" s="214">
        <f t="shared" si="31"/>
        <v>1.3969532001275186E-2</v>
      </c>
      <c r="K78" s="215">
        <f t="shared" si="30"/>
        <v>1.406527829402927E-2</v>
      </c>
      <c r="L78" s="52">
        <f t="shared" si="32"/>
        <v>8.6488853316337141E-2</v>
      </c>
      <c r="N78" s="40">
        <f t="shared" si="27"/>
        <v>19.431722449567385</v>
      </c>
      <c r="O78" s="143">
        <f t="shared" si="27"/>
        <v>20.541672504787257</v>
      </c>
      <c r="P78" s="52">
        <f t="shared" si="33"/>
        <v>5.7120518168196861E-2</v>
      </c>
    </row>
    <row r="79" spans="1:16" ht="20.100000000000001" customHeight="1" x14ac:dyDescent="0.25">
      <c r="A79" s="38" t="s">
        <v>199</v>
      </c>
      <c r="B79" s="19">
        <v>2288.9900000000002</v>
      </c>
      <c r="C79" s="140">
        <v>2666.5900000000015</v>
      </c>
      <c r="D79" s="247">
        <f t="shared" si="28"/>
        <v>6.4972993937984684E-3</v>
      </c>
      <c r="E79" s="215">
        <f t="shared" si="29"/>
        <v>6.6671898894358978E-3</v>
      </c>
      <c r="F79" s="52">
        <f t="shared" si="26"/>
        <v>0.16496358656001173</v>
      </c>
      <c r="H79" s="19">
        <v>1263.6399999999996</v>
      </c>
      <c r="I79" s="140">
        <v>1578.693</v>
      </c>
      <c r="J79" s="214">
        <f t="shared" si="31"/>
        <v>1.0901788520003609E-2</v>
      </c>
      <c r="K79" s="215">
        <f t="shared" si="30"/>
        <v>1.2621566765913805E-2</v>
      </c>
      <c r="L79" s="52">
        <f t="shared" si="32"/>
        <v>0.24932180051280461</v>
      </c>
      <c r="N79" s="40">
        <f t="shared" si="27"/>
        <v>5.5205134142132541</v>
      </c>
      <c r="O79" s="143">
        <f t="shared" si="27"/>
        <v>5.9202689577325316</v>
      </c>
      <c r="P79" s="52">
        <f t="shared" si="33"/>
        <v>7.2412747424914617E-2</v>
      </c>
    </row>
    <row r="80" spans="1:16" ht="20.100000000000001" customHeight="1" x14ac:dyDescent="0.25">
      <c r="A80" s="38" t="s">
        <v>188</v>
      </c>
      <c r="B80" s="19">
        <v>3879</v>
      </c>
      <c r="C80" s="140">
        <v>7348.7499999999991</v>
      </c>
      <c r="D80" s="247">
        <f t="shared" si="28"/>
        <v>1.1010543667095207E-2</v>
      </c>
      <c r="E80" s="215">
        <f t="shared" si="29"/>
        <v>1.8373845135544655E-2</v>
      </c>
      <c r="F80" s="52">
        <f t="shared" si="26"/>
        <v>0.89449600412477415</v>
      </c>
      <c r="H80" s="19">
        <v>863.67999999999984</v>
      </c>
      <c r="I80" s="140">
        <v>1559.0760000000005</v>
      </c>
      <c r="J80" s="214">
        <f t="shared" si="31"/>
        <v>7.451217679842928E-3</v>
      </c>
      <c r="K80" s="215">
        <f t="shared" si="30"/>
        <v>1.2464729891837006E-2</v>
      </c>
      <c r="L80" s="52">
        <f t="shared" si="32"/>
        <v>0.80515468692108283</v>
      </c>
      <c r="N80" s="40">
        <f t="shared" si="27"/>
        <v>2.2265532353699404</v>
      </c>
      <c r="O80" s="143">
        <f t="shared" si="27"/>
        <v>2.1215526450076552</v>
      </c>
      <c r="P80" s="52">
        <f t="shared" si="33"/>
        <v>-4.7158356105884654E-2</v>
      </c>
    </row>
    <row r="81" spans="1:16" ht="20.100000000000001" customHeight="1" x14ac:dyDescent="0.25">
      <c r="A81" s="38" t="s">
        <v>203</v>
      </c>
      <c r="B81" s="19">
        <v>2565.849999999999</v>
      </c>
      <c r="C81" s="140">
        <v>3284.0700000000006</v>
      </c>
      <c r="D81" s="247">
        <f t="shared" si="28"/>
        <v>7.2831666584728602E-3</v>
      </c>
      <c r="E81" s="215">
        <f t="shared" si="29"/>
        <v>8.2110554304185273E-3</v>
      </c>
      <c r="F81" s="52">
        <f t="shared" si="26"/>
        <v>0.27991503790167077</v>
      </c>
      <c r="H81" s="19">
        <v>845.76599999999996</v>
      </c>
      <c r="I81" s="140">
        <v>1027.8789999999997</v>
      </c>
      <c r="J81" s="214">
        <f t="shared" si="31"/>
        <v>7.2966684098393327E-3</v>
      </c>
      <c r="K81" s="215">
        <f t="shared" si="30"/>
        <v>8.2178380633731278E-3</v>
      </c>
      <c r="L81" s="52">
        <f t="shared" si="32"/>
        <v>0.21532315084787013</v>
      </c>
      <c r="N81" s="40">
        <f t="shared" si="27"/>
        <v>3.2962410117504932</v>
      </c>
      <c r="O81" s="143">
        <f t="shared" si="27"/>
        <v>3.1298936989771824</v>
      </c>
      <c r="P81" s="52">
        <f t="shared" si="33"/>
        <v>-5.0465761508431344E-2</v>
      </c>
    </row>
    <row r="82" spans="1:16" ht="20.100000000000001" customHeight="1" x14ac:dyDescent="0.25">
      <c r="A82" s="38" t="s">
        <v>208</v>
      </c>
      <c r="B82" s="19">
        <v>2739.7100000000005</v>
      </c>
      <c r="C82" s="140">
        <v>3582.9300000000003</v>
      </c>
      <c r="D82" s="247">
        <f t="shared" si="28"/>
        <v>7.7766683656038706E-3</v>
      </c>
      <c r="E82" s="215">
        <f t="shared" si="29"/>
        <v>8.9582855521683318E-3</v>
      </c>
      <c r="F82" s="52">
        <f t="shared" si="26"/>
        <v>0.30777710049603779</v>
      </c>
      <c r="H82" s="19">
        <v>567.45800000000008</v>
      </c>
      <c r="I82" s="140">
        <v>882.18799999999999</v>
      </c>
      <c r="J82" s="214">
        <f t="shared" si="31"/>
        <v>4.895624632002952E-3</v>
      </c>
      <c r="K82" s="215">
        <f t="shared" si="30"/>
        <v>7.0530462490731053E-3</v>
      </c>
      <c r="L82" s="52">
        <f t="shared" si="32"/>
        <v>0.55463135597700597</v>
      </c>
      <c r="N82" s="40">
        <f t="shared" si="27"/>
        <v>2.0712338167178275</v>
      </c>
      <c r="O82" s="143">
        <f t="shared" si="27"/>
        <v>2.4621971403292835</v>
      </c>
      <c r="P82" s="52">
        <f t="shared" si="33"/>
        <v>0.18875866184484885</v>
      </c>
    </row>
    <row r="83" spans="1:16" ht="20.100000000000001" customHeight="1" x14ac:dyDescent="0.25">
      <c r="A83" s="38" t="s">
        <v>206</v>
      </c>
      <c r="B83" s="19">
        <v>3283.7099999999987</v>
      </c>
      <c r="C83" s="140">
        <v>2998.11</v>
      </c>
      <c r="D83" s="247">
        <f t="shared" si="28"/>
        <v>9.3208126695223468E-3</v>
      </c>
      <c r="E83" s="215">
        <f t="shared" si="29"/>
        <v>7.4960787670457956E-3</v>
      </c>
      <c r="F83" s="52">
        <f t="shared" si="26"/>
        <v>-8.6974793754624691E-2</v>
      </c>
      <c r="H83" s="19">
        <v>817.55599999999993</v>
      </c>
      <c r="I83" s="140">
        <v>874.76900000000001</v>
      </c>
      <c r="J83" s="214">
        <f t="shared" si="31"/>
        <v>7.0532925637523912E-3</v>
      </c>
      <c r="K83" s="215">
        <f t="shared" si="30"/>
        <v>6.9937317377423312E-3</v>
      </c>
      <c r="L83" s="52">
        <f t="shared" si="32"/>
        <v>6.9980527327791711E-2</v>
      </c>
      <c r="N83" s="40">
        <f t="shared" si="27"/>
        <v>2.4897326499599544</v>
      </c>
      <c r="O83" s="143">
        <f t="shared" si="27"/>
        <v>2.9177348396156244</v>
      </c>
      <c r="P83" s="52">
        <f t="shared" si="33"/>
        <v>0.1719068871360763</v>
      </c>
    </row>
    <row r="84" spans="1:16" ht="20.100000000000001" customHeight="1" x14ac:dyDescent="0.25">
      <c r="A84" s="38" t="s">
        <v>202</v>
      </c>
      <c r="B84" s="19">
        <v>2199.3799999999997</v>
      </c>
      <c r="C84" s="140">
        <v>2795.75</v>
      </c>
      <c r="D84" s="247">
        <f t="shared" si="28"/>
        <v>6.2429413587357183E-3</v>
      </c>
      <c r="E84" s="215">
        <f t="shared" si="29"/>
        <v>6.9901245161012385E-3</v>
      </c>
      <c r="F84" s="52">
        <f t="shared" si="26"/>
        <v>0.27115368876683449</v>
      </c>
      <c r="H84" s="19">
        <v>596.57799999999997</v>
      </c>
      <c r="I84" s="140">
        <v>709.16899999999976</v>
      </c>
      <c r="J84" s="214">
        <f t="shared" si="31"/>
        <v>5.1468513118346319E-3</v>
      </c>
      <c r="K84" s="215">
        <f t="shared" si="30"/>
        <v>5.6697685248596943E-3</v>
      </c>
      <c r="L84" s="52">
        <f t="shared" si="32"/>
        <v>0.18872804562018677</v>
      </c>
      <c r="N84" s="40">
        <f t="shared" si="27"/>
        <v>2.7124826087351894</v>
      </c>
      <c r="O84" s="143">
        <f t="shared" si="27"/>
        <v>2.5365966198694441</v>
      </c>
      <c r="P84" s="52">
        <f t="shared" si="33"/>
        <v>-6.4843176615889786E-2</v>
      </c>
    </row>
    <row r="85" spans="1:16" ht="20.100000000000001" customHeight="1" x14ac:dyDescent="0.25">
      <c r="A85" s="38" t="s">
        <v>209</v>
      </c>
      <c r="B85" s="19">
        <v>1318.22</v>
      </c>
      <c r="C85" s="140">
        <v>2699.2900000000004</v>
      </c>
      <c r="D85" s="247">
        <f t="shared" si="28"/>
        <v>3.7417682064548193E-3</v>
      </c>
      <c r="E85" s="215">
        <f t="shared" si="29"/>
        <v>6.7489486560196417E-3</v>
      </c>
      <c r="F85" s="52">
        <f t="shared" si="26"/>
        <v>1.0476779293289438</v>
      </c>
      <c r="H85" s="19">
        <v>297.25800000000004</v>
      </c>
      <c r="I85" s="140">
        <v>617.18499999999995</v>
      </c>
      <c r="J85" s="214">
        <f t="shared" si="31"/>
        <v>2.5645309201032208E-3</v>
      </c>
      <c r="K85" s="215">
        <f t="shared" si="30"/>
        <v>4.9343613257425674E-3</v>
      </c>
      <c r="L85" s="52">
        <f t="shared" si="32"/>
        <v>1.0762603529593817</v>
      </c>
      <c r="N85" s="40">
        <f t="shared" si="27"/>
        <v>2.25499537254783</v>
      </c>
      <c r="O85" s="143">
        <f t="shared" si="27"/>
        <v>2.2864716277243269</v>
      </c>
      <c r="P85" s="52">
        <f t="shared" si="33"/>
        <v>1.3958456660127469E-2</v>
      </c>
    </row>
    <row r="86" spans="1:16" ht="20.100000000000001" customHeight="1" x14ac:dyDescent="0.25">
      <c r="A86" s="38" t="s">
        <v>207</v>
      </c>
      <c r="B86" s="19">
        <v>1867.33</v>
      </c>
      <c r="C86" s="140">
        <v>1781.3899999999994</v>
      </c>
      <c r="D86" s="247">
        <f t="shared" si="28"/>
        <v>5.3004172482281238E-3</v>
      </c>
      <c r="E86" s="215">
        <f t="shared" si="29"/>
        <v>4.4539525750648592E-3</v>
      </c>
      <c r="F86" s="52">
        <f t="shared" si="26"/>
        <v>-4.6022931136971243E-2</v>
      </c>
      <c r="H86" s="19">
        <v>610.27900000000011</v>
      </c>
      <c r="I86" s="140">
        <v>609.20800000000008</v>
      </c>
      <c r="J86" s="214">
        <f t="shared" si="31"/>
        <v>5.2650538097870321E-3</v>
      </c>
      <c r="K86" s="215">
        <f t="shared" si="30"/>
        <v>4.8705856340205593E-3</v>
      </c>
      <c r="L86" s="52">
        <f t="shared" si="32"/>
        <v>-1.7549350379089338E-3</v>
      </c>
      <c r="N86" s="40">
        <f t="shared" si="27"/>
        <v>3.268190410907553</v>
      </c>
      <c r="O86" s="143">
        <f t="shared" si="27"/>
        <v>3.4198462997995964</v>
      </c>
      <c r="P86" s="52">
        <f t="shared" si="33"/>
        <v>4.6403627030387633E-2</v>
      </c>
    </row>
    <row r="87" spans="1:16" ht="20.100000000000001" customHeight="1" x14ac:dyDescent="0.25">
      <c r="A87" s="38" t="s">
        <v>205</v>
      </c>
      <c r="B87" s="19">
        <v>2124.0700000000002</v>
      </c>
      <c r="C87" s="140">
        <v>3618.5000000000005</v>
      </c>
      <c r="D87" s="247">
        <f t="shared" si="28"/>
        <v>6.0291738816620052E-3</v>
      </c>
      <c r="E87" s="215">
        <f t="shared" si="29"/>
        <v>9.0472200881739542E-3</v>
      </c>
      <c r="F87" s="52">
        <f t="shared" si="26"/>
        <v>0.70356909141412483</v>
      </c>
      <c r="H87" s="19">
        <v>440.74600000000004</v>
      </c>
      <c r="I87" s="140">
        <v>485.85</v>
      </c>
      <c r="J87" s="214">
        <f t="shared" si="31"/>
        <v>3.8024434831419648E-3</v>
      </c>
      <c r="K87" s="215">
        <f t="shared" si="30"/>
        <v>3.8843449696801232E-3</v>
      </c>
      <c r="L87" s="52">
        <f t="shared" si="32"/>
        <v>0.10233558557536536</v>
      </c>
      <c r="N87" s="40">
        <f t="shared" si="27"/>
        <v>2.0750069442155858</v>
      </c>
      <c r="O87" s="143">
        <f t="shared" si="27"/>
        <v>1.3426834323614756</v>
      </c>
      <c r="P87" s="52">
        <f t="shared" si="33"/>
        <v>-0.35292581255960581</v>
      </c>
    </row>
    <row r="88" spans="1:16" ht="20.100000000000001" customHeight="1" x14ac:dyDescent="0.25">
      <c r="A88" s="38" t="s">
        <v>201</v>
      </c>
      <c r="B88" s="19">
        <v>1403.4899999999998</v>
      </c>
      <c r="C88" s="140">
        <v>1575.0199999999995</v>
      </c>
      <c r="D88" s="247">
        <f t="shared" si="28"/>
        <v>3.9838071490929236E-3</v>
      </c>
      <c r="E88" s="215">
        <f t="shared" si="29"/>
        <v>3.9379722490744057E-3</v>
      </c>
      <c r="F88" s="52">
        <f t="shared" ref="F88:F94" si="34">(C88-B88)/B88</f>
        <v>0.12221675964916015</v>
      </c>
      <c r="H88" s="19">
        <v>286.41800000000006</v>
      </c>
      <c r="I88" s="140">
        <v>372.61</v>
      </c>
      <c r="J88" s="214">
        <f t="shared" si="31"/>
        <v>2.4710110983526914E-3</v>
      </c>
      <c r="K88" s="215">
        <f t="shared" si="30"/>
        <v>2.9789971784553067E-3</v>
      </c>
      <c r="L88" s="52">
        <f t="shared" ref="L88:L95" si="35">(I88-H88)/H88</f>
        <v>0.30093080742132106</v>
      </c>
      <c r="N88" s="40">
        <f t="shared" si="27"/>
        <v>2.0407555451054167</v>
      </c>
      <c r="O88" s="143">
        <f t="shared" si="27"/>
        <v>2.3657477365366795</v>
      </c>
      <c r="P88" s="52">
        <f t="shared" si="33"/>
        <v>0.15925091675518396</v>
      </c>
    </row>
    <row r="89" spans="1:16" ht="20.100000000000001" customHeight="1" x14ac:dyDescent="0.25">
      <c r="A89" s="38" t="s">
        <v>211</v>
      </c>
      <c r="B89" s="19">
        <v>1643.7800000000002</v>
      </c>
      <c r="C89" s="140">
        <v>1010.38</v>
      </c>
      <c r="D89" s="247">
        <f t="shared" si="28"/>
        <v>4.6658704483366229E-3</v>
      </c>
      <c r="E89" s="215">
        <f t="shared" si="29"/>
        <v>2.5262208740332178E-3</v>
      </c>
      <c r="F89" s="52">
        <f t="shared" si="34"/>
        <v>-0.38533137037803122</v>
      </c>
      <c r="H89" s="19">
        <v>535.64300000000003</v>
      </c>
      <c r="I89" s="140">
        <v>335.80599999999998</v>
      </c>
      <c r="J89" s="214">
        <f t="shared" si="31"/>
        <v>4.6211474060810793E-3</v>
      </c>
      <c r="K89" s="215">
        <f t="shared" si="30"/>
        <v>2.6847511513603032E-3</v>
      </c>
      <c r="L89" s="52">
        <f t="shared" si="35"/>
        <v>-0.37307871100714474</v>
      </c>
      <c r="N89" s="40">
        <f t="shared" si="27"/>
        <v>3.2586051661414546</v>
      </c>
      <c r="O89" s="143">
        <f t="shared" si="27"/>
        <v>3.3235614323323897</v>
      </c>
      <c r="P89" s="52">
        <f t="shared" si="33"/>
        <v>1.9933763950865647E-2</v>
      </c>
    </row>
    <row r="90" spans="1:16" ht="20.100000000000001" customHeight="1" x14ac:dyDescent="0.25">
      <c r="A90" s="38" t="s">
        <v>200</v>
      </c>
      <c r="B90" s="19">
        <v>1296.1900000000003</v>
      </c>
      <c r="C90" s="140">
        <v>775.0100000000001</v>
      </c>
      <c r="D90" s="247">
        <f t="shared" si="28"/>
        <v>3.6792360391472386E-3</v>
      </c>
      <c r="E90" s="215">
        <f t="shared" si="29"/>
        <v>1.9377327733966275E-3</v>
      </c>
      <c r="F90" s="52">
        <f t="shared" si="34"/>
        <v>-0.4020861139184842</v>
      </c>
      <c r="H90" s="19">
        <v>439.41900000000004</v>
      </c>
      <c r="I90" s="140">
        <v>318.10899999999992</v>
      </c>
      <c r="J90" s="214">
        <f t="shared" si="31"/>
        <v>3.7909950695383713E-3</v>
      </c>
      <c r="K90" s="215">
        <f t="shared" si="30"/>
        <v>2.5432645754038777E-3</v>
      </c>
      <c r="L90" s="52">
        <f t="shared" si="35"/>
        <v>-0.27606908212890224</v>
      </c>
      <c r="N90" s="40">
        <f t="shared" si="27"/>
        <v>3.3900817009851947</v>
      </c>
      <c r="O90" s="143">
        <f t="shared" si="27"/>
        <v>4.1045792957510212</v>
      </c>
      <c r="P90" s="52">
        <f t="shared" si="33"/>
        <v>0.21076117267562777</v>
      </c>
    </row>
    <row r="91" spans="1:16" ht="20.100000000000001" customHeight="1" x14ac:dyDescent="0.25">
      <c r="A91" s="38" t="s">
        <v>187</v>
      </c>
      <c r="B91" s="19">
        <v>2005.8900000000006</v>
      </c>
      <c r="C91" s="140">
        <v>843.83999999999992</v>
      </c>
      <c r="D91" s="247">
        <f t="shared" si="28"/>
        <v>5.6937198856379509E-3</v>
      </c>
      <c r="E91" s="215">
        <f t="shared" si="29"/>
        <v>2.1098262261170951E-3</v>
      </c>
      <c r="F91" s="52">
        <f t="shared" si="34"/>
        <v>-0.57931890582235335</v>
      </c>
      <c r="H91" s="19">
        <v>465.47700000000009</v>
      </c>
      <c r="I91" s="140">
        <v>230.53699999999992</v>
      </c>
      <c r="J91" s="214">
        <f t="shared" si="31"/>
        <v>4.0158049879124771E-3</v>
      </c>
      <c r="K91" s="215">
        <f t="shared" si="30"/>
        <v>1.8431310821758696E-3</v>
      </c>
      <c r="L91" s="52">
        <f t="shared" si="35"/>
        <v>-0.50472955699207511</v>
      </c>
      <c r="N91" s="40">
        <f t="shared" si="27"/>
        <v>2.3205509773716404</v>
      </c>
      <c r="O91" s="143">
        <f t="shared" si="27"/>
        <v>2.7319989571482739</v>
      </c>
      <c r="P91" s="52">
        <f t="shared" ref="P91:P93" si="36">(O91-N91)/N91</f>
        <v>0.17730615866179239</v>
      </c>
    </row>
    <row r="92" spans="1:16" ht="20.100000000000001" customHeight="1" x14ac:dyDescent="0.25">
      <c r="A92" s="38" t="s">
        <v>220</v>
      </c>
      <c r="B92" s="19">
        <v>278.78000000000003</v>
      </c>
      <c r="C92" s="140">
        <v>229.75999999999996</v>
      </c>
      <c r="D92" s="247">
        <f t="shared" si="28"/>
        <v>7.9131718574704875E-4</v>
      </c>
      <c r="E92" s="215">
        <f t="shared" si="29"/>
        <v>5.7446159664470008E-4</v>
      </c>
      <c r="F92" s="52">
        <f t="shared" si="34"/>
        <v>-0.17583757801850944</v>
      </c>
      <c r="H92" s="19">
        <v>265.01100000000002</v>
      </c>
      <c r="I92" s="140">
        <v>217.28199999999998</v>
      </c>
      <c r="J92" s="214">
        <f t="shared" si="31"/>
        <v>2.286326704975054E-3</v>
      </c>
      <c r="K92" s="215">
        <f t="shared" si="30"/>
        <v>1.7371580605166953E-3</v>
      </c>
      <c r="L92" s="52">
        <f t="shared" si="35"/>
        <v>-0.18010195803193088</v>
      </c>
      <c r="N92" s="40">
        <f t="shared" si="27"/>
        <v>9.5060979984216942</v>
      </c>
      <c r="O92" s="143">
        <f t="shared" si="27"/>
        <v>9.4569115598885798</v>
      </c>
      <c r="P92" s="52">
        <f t="shared" si="36"/>
        <v>-5.1741985556303868E-3</v>
      </c>
    </row>
    <row r="93" spans="1:16" ht="20.100000000000001" customHeight="1" x14ac:dyDescent="0.25">
      <c r="A93" s="38" t="s">
        <v>221</v>
      </c>
      <c r="B93" s="19">
        <v>643.68000000000006</v>
      </c>
      <c r="C93" s="140">
        <v>647.23</v>
      </c>
      <c r="D93" s="247">
        <f t="shared" si="28"/>
        <v>1.8270860396070749E-3</v>
      </c>
      <c r="E93" s="215">
        <f t="shared" si="29"/>
        <v>1.6182485166972027E-3</v>
      </c>
      <c r="F93" s="52">
        <f t="shared" si="34"/>
        <v>5.5151628138204603E-3</v>
      </c>
      <c r="H93" s="19">
        <v>247.12999999999994</v>
      </c>
      <c r="I93" s="140">
        <v>217.02999999999997</v>
      </c>
      <c r="J93" s="214">
        <f t="shared" si="31"/>
        <v>2.1320621355358266E-3</v>
      </c>
      <c r="K93" s="215">
        <f t="shared" si="30"/>
        <v>1.7351433338883956E-3</v>
      </c>
      <c r="L93" s="52">
        <f t="shared" si="35"/>
        <v>-0.12179824383927476</v>
      </c>
      <c r="N93" s="40">
        <f t="shared" si="27"/>
        <v>3.8393301019139932</v>
      </c>
      <c r="O93" s="143">
        <f t="shared" si="27"/>
        <v>3.3532129227631597</v>
      </c>
      <c r="P93" s="52">
        <f t="shared" si="36"/>
        <v>-0.12661510374127324</v>
      </c>
    </row>
    <row r="94" spans="1:16" ht="20.100000000000001" customHeight="1" x14ac:dyDescent="0.25">
      <c r="A94" s="38" t="s">
        <v>222</v>
      </c>
      <c r="B94" s="19">
        <v>536.63000000000011</v>
      </c>
      <c r="C94" s="140">
        <v>807.92000000000007</v>
      </c>
      <c r="D94" s="247">
        <f t="shared" si="28"/>
        <v>1.5232245548010574E-3</v>
      </c>
      <c r="E94" s="215">
        <f t="shared" si="29"/>
        <v>2.0200165962795361E-3</v>
      </c>
      <c r="F94" s="52">
        <f t="shared" si="34"/>
        <v>0.50554385703371019</v>
      </c>
      <c r="H94" s="19">
        <v>150.58699999999999</v>
      </c>
      <c r="I94" s="140">
        <v>212.08</v>
      </c>
      <c r="J94" s="214">
        <f t="shared" si="31"/>
        <v>1.2991576935375453E-3</v>
      </c>
      <c r="K94" s="215">
        <f t="shared" si="30"/>
        <v>1.6955683465467953E-3</v>
      </c>
      <c r="L94" s="52">
        <f t="shared" si="35"/>
        <v>0.40835530291459443</v>
      </c>
      <c r="N94" s="40">
        <f t="shared" ref="N94" si="37">(H94/B94)*10</f>
        <v>2.8061606693625025</v>
      </c>
      <c r="O94" s="143">
        <f t="shared" ref="O94" si="38">(I94/C94)*10</f>
        <v>2.6250123774631149</v>
      </c>
      <c r="P94" s="52">
        <f t="shared" ref="P94" si="39">(O94-N94)/N94</f>
        <v>-6.4553784776885392E-2</v>
      </c>
    </row>
    <row r="95" spans="1:16" ht="20.100000000000001" customHeight="1" thickBot="1" x14ac:dyDescent="0.3">
      <c r="A95" s="8" t="s">
        <v>17</v>
      </c>
      <c r="B95" s="19">
        <f>B96-SUM(B68:B94)</f>
        <v>9285.4699999999139</v>
      </c>
      <c r="C95" s="140">
        <f>C96-SUM(C68:C94)</f>
        <v>8661.8299999999581</v>
      </c>
      <c r="D95" s="247">
        <f t="shared" si="28"/>
        <v>2.6356811782547455E-2</v>
      </c>
      <c r="E95" s="215">
        <f t="shared" si="29"/>
        <v>2.165689716079796E-2</v>
      </c>
      <c r="F95" s="52">
        <f>(C95-B95)/B95</f>
        <v>-6.7162997672703867E-2</v>
      </c>
      <c r="H95" s="19">
        <f>H96-SUM(H68:H94)</f>
        <v>3073.6560000000463</v>
      </c>
      <c r="I95" s="140">
        <f>I96-SUM(I68:I94)</f>
        <v>2876.358000000022</v>
      </c>
      <c r="J95" s="214">
        <f t="shared" si="31"/>
        <v>2.6517321147827486E-2</v>
      </c>
      <c r="K95" s="215">
        <f t="shared" si="30"/>
        <v>2.2996329583820654E-2</v>
      </c>
      <c r="L95" s="52">
        <f t="shared" si="35"/>
        <v>-6.41900069493858E-2</v>
      </c>
      <c r="N95" s="40">
        <f t="shared" si="27"/>
        <v>3.3101781600716764</v>
      </c>
      <c r="O95" s="143">
        <f t="shared" si="27"/>
        <v>3.3207278369582829</v>
      </c>
      <c r="P95" s="52">
        <f>(O95-N95)/N95</f>
        <v>3.1870420190247485E-3</v>
      </c>
    </row>
    <row r="96" spans="1:16" ht="26.25" customHeight="1" thickBot="1" x14ac:dyDescent="0.3">
      <c r="A96" s="12" t="s">
        <v>18</v>
      </c>
      <c r="B96" s="17">
        <v>352298.67999999993</v>
      </c>
      <c r="C96" s="145">
        <v>399957.11000000004</v>
      </c>
      <c r="D96" s="243">
        <f>SUM(D68:D95)</f>
        <v>0.99999999999999989</v>
      </c>
      <c r="E96" s="244">
        <f>SUM(E68:E95)</f>
        <v>0.99999999999999989</v>
      </c>
      <c r="F96" s="57">
        <f>(C96-B96)/B96</f>
        <v>0.13527848018051081</v>
      </c>
      <c r="G96" s="1"/>
      <c r="H96" s="17">
        <v>115911.25600000002</v>
      </c>
      <c r="I96" s="145">
        <v>125079.004</v>
      </c>
      <c r="J96" s="255">
        <f t="shared" si="31"/>
        <v>1</v>
      </c>
      <c r="K96" s="244">
        <f t="shared" si="30"/>
        <v>1</v>
      </c>
      <c r="L96" s="57">
        <f>(I96-H96)/H96</f>
        <v>7.9092819078761215E-2</v>
      </c>
      <c r="M96" s="1"/>
      <c r="N96" s="37">
        <f t="shared" si="27"/>
        <v>3.2901416491256805</v>
      </c>
      <c r="O96" s="150">
        <f t="shared" si="27"/>
        <v>3.1273104258604123</v>
      </c>
      <c r="P96" s="57">
        <f>(O96-N96)/N96</f>
        <v>-4.949064223679818E-2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151</v>
      </c>
      <c r="K5" s="347" t="str">
        <f>E5</f>
        <v>jan-mai</v>
      </c>
      <c r="L5" s="352"/>
      <c r="M5" s="353" t="str">
        <f>E5</f>
        <v>jan-mai</v>
      </c>
      <c r="N5" s="354"/>
      <c r="O5" s="131" t="str">
        <f>I5</f>
        <v>2024/2023</v>
      </c>
      <c r="Q5" s="347" t="str">
        <f>E5</f>
        <v>jan-mai</v>
      </c>
      <c r="R5" s="348"/>
      <c r="S5" s="131" t="str">
        <f>O5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127419.20999999993</v>
      </c>
      <c r="F7" s="145">
        <v>133008.32000000004</v>
      </c>
      <c r="G7" s="243">
        <f>E7/E15</f>
        <v>0.42698462373330093</v>
      </c>
      <c r="H7" s="244">
        <f>F7/F15</f>
        <v>0.39110615544938504</v>
      </c>
      <c r="I7" s="164">
        <f t="shared" ref="I7:I18" si="0">(F7-E7)/E7</f>
        <v>4.3863951126365527E-2</v>
      </c>
      <c r="J7" s="1"/>
      <c r="K7" s="17">
        <v>34920.522000000004</v>
      </c>
      <c r="L7" s="145">
        <v>35437.468999999983</v>
      </c>
      <c r="M7" s="243">
        <f>K7/K15</f>
        <v>0.34223897308203299</v>
      </c>
      <c r="N7" s="244">
        <f>L7/L15</f>
        <v>0.32498017172155252</v>
      </c>
      <c r="O7" s="164">
        <f t="shared" ref="O7:O18" si="1">(L7-K7)/K7</f>
        <v>1.4803530141960026E-2</v>
      </c>
      <c r="P7" s="1"/>
      <c r="Q7" s="187">
        <f t="shared" ref="Q7:Q18" si="2">(K7/E7)*10</f>
        <v>2.7406010443794164</v>
      </c>
      <c r="R7" s="188">
        <f t="shared" ref="R7:R18" si="3">(L7/F7)*10</f>
        <v>2.6643046840979552</v>
      </c>
      <c r="S7" s="55">
        <f>(R7-Q7)/Q7</f>
        <v>-2.7839280160070819E-2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119513.37999999995</v>
      </c>
      <c r="F8" s="181">
        <v>130324.10000000005</v>
      </c>
      <c r="G8" s="245">
        <f>E8/E7</f>
        <v>0.9379541750415813</v>
      </c>
      <c r="H8" s="246">
        <f>F8/F7</f>
        <v>0.97981915717753609</v>
      </c>
      <c r="I8" s="206">
        <f t="shared" si="0"/>
        <v>9.0456148089863311E-2</v>
      </c>
      <c r="K8" s="180">
        <v>33641.425000000003</v>
      </c>
      <c r="L8" s="181">
        <v>34830.561999999984</v>
      </c>
      <c r="M8" s="250">
        <f>K8/K7</f>
        <v>0.96337119473758148</v>
      </c>
      <c r="N8" s="246">
        <f>L8/L7</f>
        <v>0.98287386156161438</v>
      </c>
      <c r="O8" s="207">
        <f t="shared" si="1"/>
        <v>3.5347402792835929E-2</v>
      </c>
      <c r="Q8" s="189">
        <f t="shared" si="2"/>
        <v>2.8148668375038861</v>
      </c>
      <c r="R8" s="190">
        <f t="shared" si="3"/>
        <v>2.6726109752532317</v>
      </c>
      <c r="S8" s="182">
        <f t="shared" ref="S8:S18" si="4">(R8-Q8)/Q8</f>
        <v>-5.0537332834117793E-2</v>
      </c>
    </row>
    <row r="9" spans="1:19" ht="24" customHeight="1" x14ac:dyDescent="0.25">
      <c r="A9" s="8"/>
      <c r="B9" t="s">
        <v>37</v>
      </c>
      <c r="E9" s="19">
        <v>7888.9299999999985</v>
      </c>
      <c r="F9" s="140">
        <v>2684.2200000000003</v>
      </c>
      <c r="G9" s="247">
        <f>E9/E7</f>
        <v>6.191319189626119E-2</v>
      </c>
      <c r="H9" s="215">
        <f>F9/F7</f>
        <v>2.0180842822464035E-2</v>
      </c>
      <c r="I9" s="182">
        <f t="shared" si="0"/>
        <v>-0.65974853370482422</v>
      </c>
      <c r="K9" s="19">
        <v>1245.4999999999998</v>
      </c>
      <c r="L9" s="140">
        <v>606.90700000000015</v>
      </c>
      <c r="M9" s="247">
        <f>K9/K7</f>
        <v>3.5666706242249172E-2</v>
      </c>
      <c r="N9" s="215">
        <f>L9/L7</f>
        <v>1.7126138438385667E-2</v>
      </c>
      <c r="O9" s="182">
        <f t="shared" si="1"/>
        <v>-0.51272019269369706</v>
      </c>
      <c r="Q9" s="189">
        <f t="shared" si="2"/>
        <v>1.5787945893803088</v>
      </c>
      <c r="R9" s="190">
        <f t="shared" si="3"/>
        <v>2.2610180983674963</v>
      </c>
      <c r="S9" s="182">
        <f t="shared" si="4"/>
        <v>0.43211670066272928</v>
      </c>
    </row>
    <row r="10" spans="1:19" ht="24" customHeight="1" thickBot="1" x14ac:dyDescent="0.3">
      <c r="A10" s="8"/>
      <c r="B10" t="s">
        <v>36</v>
      </c>
      <c r="E10" s="19">
        <v>16.899999999999999</v>
      </c>
      <c r="F10" s="140"/>
      <c r="G10" s="247">
        <f>E10/E7</f>
        <v>1.3263306215758212E-4</v>
      </c>
      <c r="H10" s="215">
        <f>F10/F7</f>
        <v>0</v>
      </c>
      <c r="I10" s="186">
        <f t="shared" si="0"/>
        <v>-1</v>
      </c>
      <c r="K10" s="19">
        <v>33.597000000000001</v>
      </c>
      <c r="L10" s="140"/>
      <c r="M10" s="247">
        <f>K10/K7</f>
        <v>9.6209902016928606E-4</v>
      </c>
      <c r="N10" s="215">
        <f>L10/L7</f>
        <v>0</v>
      </c>
      <c r="O10" s="209">
        <f t="shared" si="1"/>
        <v>-1</v>
      </c>
      <c r="Q10" s="189">
        <f t="shared" si="2"/>
        <v>19.879881656804738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170997.17999999996</v>
      </c>
      <c r="F11" s="145">
        <v>207074.08000000016</v>
      </c>
      <c r="G11" s="243">
        <f>E11/E15</f>
        <v>0.57301537626669907</v>
      </c>
      <c r="H11" s="244">
        <f>F11/F15</f>
        <v>0.60889384455061479</v>
      </c>
      <c r="I11" s="164">
        <f t="shared" si="0"/>
        <v>0.21097950270291127</v>
      </c>
      <c r="J11" s="1"/>
      <c r="K11" s="17">
        <v>67114.970000000016</v>
      </c>
      <c r="L11" s="145">
        <v>73607.55000000009</v>
      </c>
      <c r="M11" s="243">
        <f>K11/K15</f>
        <v>0.6577610269179669</v>
      </c>
      <c r="N11" s="244">
        <f>L11/L15</f>
        <v>0.67501982827844742</v>
      </c>
      <c r="O11" s="164">
        <f t="shared" si="1"/>
        <v>9.6738179276546987E-2</v>
      </c>
      <c r="Q11" s="191">
        <f t="shared" si="2"/>
        <v>3.9249167734812955</v>
      </c>
      <c r="R11" s="192">
        <f t="shared" si="3"/>
        <v>3.5546481722869432</v>
      </c>
      <c r="S11" s="57">
        <f t="shared" si="4"/>
        <v>-9.4337949710442917E-2</v>
      </c>
    </row>
    <row r="12" spans="1:19" s="3" customFormat="1" ht="24" customHeight="1" x14ac:dyDescent="0.25">
      <c r="A12" s="46"/>
      <c r="B12" s="3" t="s">
        <v>33</v>
      </c>
      <c r="E12" s="31">
        <v>168070.45999999996</v>
      </c>
      <c r="F12" s="141">
        <v>203304.67000000016</v>
      </c>
      <c r="G12" s="247">
        <f>E12/E11</f>
        <v>0.98288439610524569</v>
      </c>
      <c r="H12" s="215">
        <f>F12/F11</f>
        <v>0.98179680431273675</v>
      </c>
      <c r="I12" s="206">
        <f t="shared" si="0"/>
        <v>0.20963951666461914</v>
      </c>
      <c r="K12" s="31">
        <v>66377.669000000009</v>
      </c>
      <c r="L12" s="141">
        <v>72762.544000000096</v>
      </c>
      <c r="M12" s="247">
        <f>K12/K11</f>
        <v>0.9890143584955785</v>
      </c>
      <c r="N12" s="215">
        <f>L12/L11</f>
        <v>0.98852011784117266</v>
      </c>
      <c r="O12" s="206">
        <f t="shared" si="1"/>
        <v>9.619010574173803E-2</v>
      </c>
      <c r="Q12" s="189">
        <f t="shared" si="2"/>
        <v>3.9493953309820196</v>
      </c>
      <c r="R12" s="190">
        <f t="shared" si="3"/>
        <v>3.5789902907788611</v>
      </c>
      <c r="S12" s="182">
        <f t="shared" si="4"/>
        <v>-9.3787785005320548E-2</v>
      </c>
    </row>
    <row r="13" spans="1:19" ht="24" customHeight="1" x14ac:dyDescent="0.25">
      <c r="A13" s="8"/>
      <c r="B13" s="3" t="s">
        <v>37</v>
      </c>
      <c r="D13" s="3"/>
      <c r="E13" s="19">
        <v>2858.6000000000004</v>
      </c>
      <c r="F13" s="140">
        <v>3646.6299999999997</v>
      </c>
      <c r="G13" s="247">
        <f>E13/E11</f>
        <v>1.6717234752058489E-2</v>
      </c>
      <c r="H13" s="215">
        <f>F13/F11</f>
        <v>1.7610267784360055E-2</v>
      </c>
      <c r="I13" s="182">
        <f t="shared" si="0"/>
        <v>0.27566990834674288</v>
      </c>
      <c r="K13" s="19">
        <v>712.30399999999986</v>
      </c>
      <c r="L13" s="140">
        <v>807.22599999999989</v>
      </c>
      <c r="M13" s="247">
        <f>K13/K11</f>
        <v>1.0613191066017011E-2</v>
      </c>
      <c r="N13" s="215">
        <f>L13/L11</f>
        <v>1.0966619592691225E-2</v>
      </c>
      <c r="O13" s="182">
        <f t="shared" si="1"/>
        <v>0.13326051798108679</v>
      </c>
      <c r="Q13" s="189">
        <f t="shared" si="2"/>
        <v>2.4917931854754065</v>
      </c>
      <c r="R13" s="190">
        <f t="shared" si="3"/>
        <v>2.2136218919934296</v>
      </c>
      <c r="S13" s="182">
        <f t="shared" si="4"/>
        <v>-0.11163498443748449</v>
      </c>
    </row>
    <row r="14" spans="1:19" ht="24" customHeight="1" thickBot="1" x14ac:dyDescent="0.3">
      <c r="A14" s="8"/>
      <c r="B14" t="s">
        <v>36</v>
      </c>
      <c r="E14" s="19">
        <v>68.12</v>
      </c>
      <c r="F14" s="140">
        <v>122.78000000000002</v>
      </c>
      <c r="G14" s="247">
        <f>E14/E11</f>
        <v>3.9836914269580361E-4</v>
      </c>
      <c r="H14" s="215">
        <f>F14/F11</f>
        <v>5.9292790290315386E-4</v>
      </c>
      <c r="I14" s="182">
        <f t="shared" si="0"/>
        <v>0.80240751614797423</v>
      </c>
      <c r="K14" s="19">
        <v>24.997</v>
      </c>
      <c r="L14" s="140">
        <v>37.779999999999994</v>
      </c>
      <c r="M14" s="247">
        <f>K14/K11</f>
        <v>3.7245043840442743E-4</v>
      </c>
      <c r="N14" s="215">
        <f>L14/L11</f>
        <v>5.1326256613621766E-4</v>
      </c>
      <c r="O14" s="182">
        <f t="shared" si="1"/>
        <v>0.51138136576389148</v>
      </c>
      <c r="Q14" s="189">
        <f t="shared" ref="Q14" si="5">(K14/E14)*10</f>
        <v>3.6695537287140341</v>
      </c>
      <c r="R14" s="190">
        <f t="shared" ref="R14" si="6">(L14/F14)*10</f>
        <v>3.0770483792148551</v>
      </c>
      <c r="S14" s="182">
        <f t="shared" ref="S14" si="7">(R14-Q14)/Q14</f>
        <v>-0.16146523345955144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298416.3899999999</v>
      </c>
      <c r="F15" s="145">
        <v>340082.40000000026</v>
      </c>
      <c r="G15" s="243">
        <f>G7+G11</f>
        <v>1</v>
      </c>
      <c r="H15" s="244">
        <f>H7+H11</f>
        <v>0.99999999999999978</v>
      </c>
      <c r="I15" s="164">
        <f t="shared" si="0"/>
        <v>0.13962373179301704</v>
      </c>
      <c r="J15" s="1"/>
      <c r="K15" s="17">
        <v>102035.49200000003</v>
      </c>
      <c r="L15" s="145">
        <v>109045.01900000007</v>
      </c>
      <c r="M15" s="243">
        <f>M7+M11</f>
        <v>0.99999999999999989</v>
      </c>
      <c r="N15" s="244">
        <f>N7+N11</f>
        <v>1</v>
      </c>
      <c r="O15" s="164">
        <f t="shared" si="1"/>
        <v>6.8696949096889184E-2</v>
      </c>
      <c r="Q15" s="191">
        <f t="shared" si="2"/>
        <v>3.4192321675093003</v>
      </c>
      <c r="R15" s="192">
        <f t="shared" si="3"/>
        <v>3.2064293535919526</v>
      </c>
      <c r="S15" s="57">
        <f t="shared" si="4"/>
        <v>-6.2237017988854906E-2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287583.83999999991</v>
      </c>
      <c r="F16" s="181">
        <f t="shared" ref="F16:F17" si="8">F8+F12</f>
        <v>333628.77000000019</v>
      </c>
      <c r="G16" s="245">
        <f>E16/E15</f>
        <v>0.96369988257012296</v>
      </c>
      <c r="H16" s="246">
        <f>F16/F15</f>
        <v>0.98102333434485267</v>
      </c>
      <c r="I16" s="207">
        <f t="shared" si="0"/>
        <v>0.16010958752063503</v>
      </c>
      <c r="J16" s="3"/>
      <c r="K16" s="180">
        <f t="shared" ref="K16:L18" si="9">K8+K12</f>
        <v>100019.09400000001</v>
      </c>
      <c r="L16" s="181">
        <f t="shared" si="9"/>
        <v>107593.10600000009</v>
      </c>
      <c r="M16" s="250">
        <f>K16/K15</f>
        <v>0.98023826846446704</v>
      </c>
      <c r="N16" s="246">
        <f>L16/L15</f>
        <v>0.98668519650585795</v>
      </c>
      <c r="O16" s="207">
        <f t="shared" si="1"/>
        <v>7.5725660942300418E-2</v>
      </c>
      <c r="P16" s="3"/>
      <c r="Q16" s="189">
        <f t="shared" si="2"/>
        <v>3.4779107894240524</v>
      </c>
      <c r="R16" s="190">
        <f t="shared" si="3"/>
        <v>3.2249348879594537</v>
      </c>
      <c r="S16" s="182">
        <f t="shared" si="4"/>
        <v>-7.2737892597438333E-2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10747.529999999999</v>
      </c>
      <c r="F17" s="140">
        <f t="shared" si="8"/>
        <v>6330.85</v>
      </c>
      <c r="G17" s="248">
        <f>E17/E15</f>
        <v>3.6015213507542269E-2</v>
      </c>
      <c r="H17" s="215">
        <f>F17/F15</f>
        <v>1.8615635504807056E-2</v>
      </c>
      <c r="I17" s="182">
        <f t="shared" si="0"/>
        <v>-0.41094837604547269</v>
      </c>
      <c r="K17" s="19">
        <f t="shared" si="9"/>
        <v>1957.8039999999996</v>
      </c>
      <c r="L17" s="140">
        <f t="shared" si="9"/>
        <v>1414.133</v>
      </c>
      <c r="M17" s="247">
        <f>K17/K15</f>
        <v>1.9187480372025834E-2</v>
      </c>
      <c r="N17" s="215">
        <f>L17/L15</f>
        <v>1.2968341084887142E-2</v>
      </c>
      <c r="O17" s="182">
        <f t="shared" si="1"/>
        <v>-0.27769429421944164</v>
      </c>
      <c r="Q17" s="189">
        <f t="shared" si="2"/>
        <v>1.8216315748827869</v>
      </c>
      <c r="R17" s="190">
        <f t="shared" si="3"/>
        <v>2.2337174313085919</v>
      </c>
      <c r="S17" s="182">
        <f t="shared" si="4"/>
        <v>0.22621800264541456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85.02000000000001</v>
      </c>
      <c r="F18" s="142">
        <f>F10+F14</f>
        <v>122.78000000000002</v>
      </c>
      <c r="G18" s="249">
        <f>E18/E15</f>
        <v>2.8490392233482899E-4</v>
      </c>
      <c r="H18" s="221">
        <f>F18/F15</f>
        <v>3.6103015034003499E-4</v>
      </c>
      <c r="I18" s="208">
        <f t="shared" si="0"/>
        <v>0.44413079275464595</v>
      </c>
      <c r="K18" s="21">
        <f t="shared" si="9"/>
        <v>58.594000000000001</v>
      </c>
      <c r="L18" s="142">
        <f t="shared" si="9"/>
        <v>37.779999999999994</v>
      </c>
      <c r="M18" s="249">
        <f>K18/K15</f>
        <v>5.7425116350690974E-4</v>
      </c>
      <c r="N18" s="221">
        <f>L18/L15</f>
        <v>3.4646240925502491E-4</v>
      </c>
      <c r="O18" s="208">
        <f t="shared" si="1"/>
        <v>-0.35522408437724012</v>
      </c>
      <c r="Q18" s="193">
        <f t="shared" si="2"/>
        <v>6.8917901670195238</v>
      </c>
      <c r="R18" s="194">
        <f t="shared" si="3"/>
        <v>3.0770483792148551</v>
      </c>
      <c r="S18" s="186">
        <f t="shared" si="4"/>
        <v>-0.55351972351973411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78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43043.609999999993</v>
      </c>
      <c r="C7" s="147">
        <v>45093.25</v>
      </c>
      <c r="D7" s="247">
        <f>B7/$B$33</f>
        <v>0.14424010021701553</v>
      </c>
      <c r="E7" s="246">
        <f>C7/$C$33</f>
        <v>0.13259507107689195</v>
      </c>
      <c r="F7" s="52">
        <f>(C7-B7)/B7</f>
        <v>4.7617753250714961E-2</v>
      </c>
      <c r="H7" s="39">
        <v>15682.512000000002</v>
      </c>
      <c r="I7" s="147">
        <v>15424.813999999998</v>
      </c>
      <c r="J7" s="247">
        <f>H7/$H$33</f>
        <v>0.15369663724461677</v>
      </c>
      <c r="K7" s="246">
        <f>I7/$I$33</f>
        <v>0.14145363210033463</v>
      </c>
      <c r="L7" s="52">
        <f t="shared" ref="L7:L33" si="0">(I7-H7)/H7</f>
        <v>-1.643218892483576E-2</v>
      </c>
      <c r="N7" s="27">
        <f t="shared" ref="N7:N33" si="1">(H7/B7)*10</f>
        <v>3.6434007277735314</v>
      </c>
      <c r="O7" s="151">
        <f t="shared" ref="O7:O33" si="2">(I7/C7)*10</f>
        <v>3.4206481014342498</v>
      </c>
      <c r="P7" s="61">
        <f>(O7-N7)/N7</f>
        <v>-6.1138656706424085E-2</v>
      </c>
    </row>
    <row r="8" spans="1:16" ht="20.100000000000001" customHeight="1" x14ac:dyDescent="0.25">
      <c r="A8" s="8" t="s">
        <v>166</v>
      </c>
      <c r="B8" s="19">
        <v>28304.7</v>
      </c>
      <c r="C8" s="140">
        <v>29909.53000000001</v>
      </c>
      <c r="D8" s="247">
        <f t="shared" ref="D8:D32" si="3">B8/$B$33</f>
        <v>9.4849683021766995E-2</v>
      </c>
      <c r="E8" s="215">
        <f t="shared" ref="E8:E32" si="4">C8/$C$33</f>
        <v>8.7947891452189259E-2</v>
      </c>
      <c r="F8" s="52">
        <f t="shared" ref="F8:F33" si="5">(C8-B8)/B8</f>
        <v>5.66983575165965E-2</v>
      </c>
      <c r="H8" s="19">
        <v>12174.611000000001</v>
      </c>
      <c r="I8" s="140">
        <v>12844.011999999995</v>
      </c>
      <c r="J8" s="247">
        <f t="shared" ref="J8:J32" si="6">H8/$H$33</f>
        <v>0.11931741359173331</v>
      </c>
      <c r="K8" s="215">
        <f t="shared" ref="K8:K32" si="7">I8/$I$33</f>
        <v>0.11778632456380236</v>
      </c>
      <c r="L8" s="52">
        <f t="shared" si="0"/>
        <v>5.4983358400526663E-2</v>
      </c>
      <c r="N8" s="27">
        <f t="shared" si="1"/>
        <v>4.3012683405936123</v>
      </c>
      <c r="O8" s="152">
        <f t="shared" si="2"/>
        <v>4.2942874729225071</v>
      </c>
      <c r="P8" s="52">
        <f t="shared" ref="P8:P71" si="8">(O8-N8)/N8</f>
        <v>-1.6229788793278945E-3</v>
      </c>
    </row>
    <row r="9" spans="1:16" ht="20.100000000000001" customHeight="1" x14ac:dyDescent="0.25">
      <c r="A9" s="8" t="s">
        <v>169</v>
      </c>
      <c r="B9" s="19">
        <v>25333.880000000005</v>
      </c>
      <c r="C9" s="140">
        <v>24034.559999999998</v>
      </c>
      <c r="D9" s="247">
        <f t="shared" si="3"/>
        <v>8.4894398729238707E-2</v>
      </c>
      <c r="E9" s="215">
        <f t="shared" si="4"/>
        <v>7.0672754603002083E-2</v>
      </c>
      <c r="F9" s="52">
        <f t="shared" si="5"/>
        <v>-5.1287840630807706E-2</v>
      </c>
      <c r="H9" s="19">
        <v>10408.590000000002</v>
      </c>
      <c r="I9" s="140">
        <v>10195.379000000001</v>
      </c>
      <c r="J9" s="247">
        <f t="shared" si="6"/>
        <v>0.10200950469273963</v>
      </c>
      <c r="K9" s="215">
        <f t="shared" si="7"/>
        <v>9.3496971191320541E-2</v>
      </c>
      <c r="L9" s="52">
        <f t="shared" si="0"/>
        <v>-2.0484138581690806E-2</v>
      </c>
      <c r="N9" s="27">
        <f t="shared" si="1"/>
        <v>4.1085652888542938</v>
      </c>
      <c r="O9" s="152">
        <f t="shared" si="2"/>
        <v>4.2419661520743466</v>
      </c>
      <c r="P9" s="52">
        <f t="shared" si="8"/>
        <v>3.2468965159673201E-2</v>
      </c>
    </row>
    <row r="10" spans="1:16" ht="20.100000000000001" customHeight="1" x14ac:dyDescent="0.25">
      <c r="A10" s="8" t="s">
        <v>168</v>
      </c>
      <c r="B10" s="19">
        <v>30591.54</v>
      </c>
      <c r="C10" s="140">
        <v>38925.120000000003</v>
      </c>
      <c r="D10" s="247">
        <f t="shared" si="3"/>
        <v>0.10251293503014362</v>
      </c>
      <c r="E10" s="215">
        <f t="shared" si="4"/>
        <v>0.11445790784821561</v>
      </c>
      <c r="F10" s="52">
        <f t="shared" si="5"/>
        <v>0.27241453029170815</v>
      </c>
      <c r="H10" s="19">
        <v>7849.6179999999986</v>
      </c>
      <c r="I10" s="140">
        <v>9231.4910000000018</v>
      </c>
      <c r="J10" s="247">
        <f t="shared" si="6"/>
        <v>7.6930270498426129E-2</v>
      </c>
      <c r="K10" s="215">
        <f t="shared" si="7"/>
        <v>8.4657612834200174E-2</v>
      </c>
      <c r="L10" s="52">
        <f t="shared" si="0"/>
        <v>0.17604334376526393</v>
      </c>
      <c r="N10" s="27">
        <f t="shared" si="1"/>
        <v>2.5659440485833662</v>
      </c>
      <c r="O10" s="152">
        <f t="shared" si="2"/>
        <v>2.3716024510650193</v>
      </c>
      <c r="P10" s="52">
        <f t="shared" si="8"/>
        <v>-7.5738828999658461E-2</v>
      </c>
    </row>
    <row r="11" spans="1:16" ht="20.100000000000001" customHeight="1" x14ac:dyDescent="0.25">
      <c r="A11" s="8" t="s">
        <v>174</v>
      </c>
      <c r="B11" s="19">
        <v>11464.849999999999</v>
      </c>
      <c r="C11" s="140">
        <v>42986.820000000007</v>
      </c>
      <c r="D11" s="247">
        <f t="shared" si="3"/>
        <v>3.841896887768128E-2</v>
      </c>
      <c r="E11" s="215">
        <f t="shared" si="4"/>
        <v>0.12640118982928844</v>
      </c>
      <c r="F11" s="52">
        <f t="shared" si="5"/>
        <v>2.7494446067763652</v>
      </c>
      <c r="H11" s="19">
        <v>2272.335</v>
      </c>
      <c r="I11" s="140">
        <v>8644.7819999999992</v>
      </c>
      <c r="J11" s="247">
        <f t="shared" si="6"/>
        <v>2.2270045015316819E-2</v>
      </c>
      <c r="K11" s="215">
        <f t="shared" si="7"/>
        <v>7.927718367401998E-2</v>
      </c>
      <c r="L11" s="52">
        <f t="shared" si="0"/>
        <v>2.8043607126590047</v>
      </c>
      <c r="N11" s="27">
        <f t="shared" si="1"/>
        <v>1.9820015089599954</v>
      </c>
      <c r="O11" s="152">
        <f t="shared" si="2"/>
        <v>2.0110308229359601</v>
      </c>
      <c r="P11" s="52">
        <f t="shared" si="8"/>
        <v>1.4646464114549108E-2</v>
      </c>
    </row>
    <row r="12" spans="1:16" ht="20.100000000000001" customHeight="1" x14ac:dyDescent="0.25">
      <c r="A12" s="8" t="s">
        <v>167</v>
      </c>
      <c r="B12" s="19">
        <v>18235.3</v>
      </c>
      <c r="C12" s="140">
        <v>20235.850000000002</v>
      </c>
      <c r="D12" s="247">
        <f t="shared" si="3"/>
        <v>6.1106898317481818E-2</v>
      </c>
      <c r="E12" s="215">
        <f t="shared" si="4"/>
        <v>5.9502785207349751E-2</v>
      </c>
      <c r="F12" s="52">
        <f t="shared" si="5"/>
        <v>0.10970754525563073</v>
      </c>
      <c r="H12" s="19">
        <v>6878.7480000000005</v>
      </c>
      <c r="I12" s="140">
        <v>7509.773000000002</v>
      </c>
      <c r="J12" s="247">
        <f t="shared" si="6"/>
        <v>6.7415248019777246E-2</v>
      </c>
      <c r="K12" s="215">
        <f t="shared" si="7"/>
        <v>6.8868556022719407E-2</v>
      </c>
      <c r="L12" s="52">
        <f t="shared" si="0"/>
        <v>9.1735443717374354E-2</v>
      </c>
      <c r="N12" s="27">
        <f t="shared" si="1"/>
        <v>3.7722154283176041</v>
      </c>
      <c r="O12" s="152">
        <f t="shared" si="2"/>
        <v>3.7111230810665234</v>
      </c>
      <c r="P12" s="52">
        <f t="shared" si="8"/>
        <v>-1.6195349500049017E-2</v>
      </c>
    </row>
    <row r="13" spans="1:16" ht="20.100000000000001" customHeight="1" x14ac:dyDescent="0.25">
      <c r="A13" s="8" t="s">
        <v>175</v>
      </c>
      <c r="B13" s="19">
        <v>14319.71</v>
      </c>
      <c r="C13" s="140">
        <v>11803.22</v>
      </c>
      <c r="D13" s="247">
        <f t="shared" si="3"/>
        <v>4.7985668615587763E-2</v>
      </c>
      <c r="E13" s="215">
        <f t="shared" si="4"/>
        <v>3.4706941611797604E-2</v>
      </c>
      <c r="F13" s="52">
        <f t="shared" si="5"/>
        <v>-0.17573610080092403</v>
      </c>
      <c r="H13" s="19">
        <v>6804.9020000000019</v>
      </c>
      <c r="I13" s="140">
        <v>5483.2429999999986</v>
      </c>
      <c r="J13" s="247">
        <f t="shared" si="6"/>
        <v>6.6691519456778814E-2</v>
      </c>
      <c r="K13" s="215">
        <f t="shared" si="7"/>
        <v>5.0284213348617039E-2</v>
      </c>
      <c r="L13" s="52">
        <f t="shared" si="0"/>
        <v>-0.1942216067182162</v>
      </c>
      <c r="N13" s="27">
        <f t="shared" si="1"/>
        <v>4.7521227734360565</v>
      </c>
      <c r="O13" s="152">
        <f t="shared" si="2"/>
        <v>4.6455484181435223</v>
      </c>
      <c r="P13" s="52">
        <f t="shared" si="8"/>
        <v>-2.2426683899724853E-2</v>
      </c>
    </row>
    <row r="14" spans="1:16" ht="20.100000000000001" customHeight="1" x14ac:dyDescent="0.25">
      <c r="A14" s="8" t="s">
        <v>172</v>
      </c>
      <c r="B14" s="19">
        <v>18326.809999999998</v>
      </c>
      <c r="C14" s="140">
        <v>22361.010000000002</v>
      </c>
      <c r="D14" s="247">
        <f t="shared" si="3"/>
        <v>6.1413550375031337E-2</v>
      </c>
      <c r="E14" s="215">
        <f t="shared" si="4"/>
        <v>6.5751741342686368E-2</v>
      </c>
      <c r="F14" s="52">
        <f t="shared" si="5"/>
        <v>0.2201255974171176</v>
      </c>
      <c r="H14" s="19">
        <v>4205.6440000000002</v>
      </c>
      <c r="I14" s="140">
        <v>4902.5460000000003</v>
      </c>
      <c r="J14" s="247">
        <f t="shared" si="6"/>
        <v>4.1217461861211967E-2</v>
      </c>
      <c r="K14" s="215">
        <f t="shared" si="7"/>
        <v>4.495891738071961E-2</v>
      </c>
      <c r="L14" s="52">
        <f t="shared" si="0"/>
        <v>0.16570636982112608</v>
      </c>
      <c r="N14" s="27">
        <f t="shared" si="1"/>
        <v>2.2948041694108254</v>
      </c>
      <c r="O14" s="152">
        <f t="shared" si="2"/>
        <v>2.1924528453768408</v>
      </c>
      <c r="P14" s="52">
        <f t="shared" si="8"/>
        <v>-4.4601332609685206E-2</v>
      </c>
    </row>
    <row r="15" spans="1:16" ht="20.100000000000001" customHeight="1" x14ac:dyDescent="0.25">
      <c r="A15" s="8" t="s">
        <v>165</v>
      </c>
      <c r="B15" s="19">
        <v>22511.600000000006</v>
      </c>
      <c r="C15" s="140">
        <v>16866.010000000002</v>
      </c>
      <c r="D15" s="247">
        <f t="shared" si="3"/>
        <v>7.5436875300314454E-2</v>
      </c>
      <c r="E15" s="215">
        <f t="shared" si="4"/>
        <v>4.959389253898467E-2</v>
      </c>
      <c r="F15" s="52">
        <f t="shared" si="5"/>
        <v>-0.25078581708985598</v>
      </c>
      <c r="H15" s="19">
        <v>5580.7860000000001</v>
      </c>
      <c r="I15" s="140">
        <v>4555.0199999999995</v>
      </c>
      <c r="J15" s="247">
        <f t="shared" si="6"/>
        <v>5.4694556674455962E-2</v>
      </c>
      <c r="K15" s="215">
        <f t="shared" si="7"/>
        <v>4.1771921741789959E-2</v>
      </c>
      <c r="L15" s="52">
        <f t="shared" si="0"/>
        <v>-0.18380314170799605</v>
      </c>
      <c r="N15" s="27">
        <f t="shared" si="1"/>
        <v>2.479071234385827</v>
      </c>
      <c r="O15" s="152">
        <f t="shared" si="2"/>
        <v>2.7007098892980608</v>
      </c>
      <c r="P15" s="52">
        <f t="shared" si="8"/>
        <v>8.9403907333523339E-2</v>
      </c>
    </row>
    <row r="16" spans="1:16" ht="20.100000000000001" customHeight="1" x14ac:dyDescent="0.25">
      <c r="A16" s="8" t="s">
        <v>170</v>
      </c>
      <c r="B16" s="19">
        <v>4826.28</v>
      </c>
      <c r="C16" s="140">
        <v>8533.739999999998</v>
      </c>
      <c r="D16" s="247">
        <f t="shared" si="3"/>
        <v>1.6172972268714864E-2</v>
      </c>
      <c r="E16" s="215">
        <f t="shared" si="4"/>
        <v>2.509315389446792E-2</v>
      </c>
      <c r="F16" s="52">
        <f t="shared" si="5"/>
        <v>0.76818170516422557</v>
      </c>
      <c r="H16" s="19">
        <v>1606.6229999999998</v>
      </c>
      <c r="I16" s="140">
        <v>2522.9549999999999</v>
      </c>
      <c r="J16" s="247">
        <f t="shared" si="6"/>
        <v>1.5745726986841003E-2</v>
      </c>
      <c r="K16" s="215">
        <f t="shared" si="7"/>
        <v>2.3136820215511174E-2</v>
      </c>
      <c r="L16" s="52">
        <f t="shared" si="0"/>
        <v>0.57034662145381976</v>
      </c>
      <c r="N16" s="27">
        <f t="shared" si="1"/>
        <v>3.3289054924289512</v>
      </c>
      <c r="O16" s="152">
        <f t="shared" si="2"/>
        <v>2.9564469974477787</v>
      </c>
      <c r="P16" s="52">
        <f t="shared" si="8"/>
        <v>-0.11188617274604765</v>
      </c>
    </row>
    <row r="17" spans="1:16" ht="20.100000000000001" customHeight="1" x14ac:dyDescent="0.25">
      <c r="A17" s="8" t="s">
        <v>176</v>
      </c>
      <c r="B17" s="19">
        <v>11816.569999999998</v>
      </c>
      <c r="C17" s="140">
        <v>9200.880000000001</v>
      </c>
      <c r="D17" s="247">
        <f t="shared" si="3"/>
        <v>3.9597590467467275E-2</v>
      </c>
      <c r="E17" s="215">
        <f t="shared" si="4"/>
        <v>2.705485494103782E-2</v>
      </c>
      <c r="F17" s="52">
        <f t="shared" si="5"/>
        <v>-0.22135780518373752</v>
      </c>
      <c r="H17" s="19">
        <v>3053.5170000000003</v>
      </c>
      <c r="I17" s="140">
        <v>2369.92</v>
      </c>
      <c r="J17" s="247">
        <f t="shared" si="6"/>
        <v>2.99260280922642E-2</v>
      </c>
      <c r="K17" s="215">
        <f t="shared" si="7"/>
        <v>2.1733409024395696E-2</v>
      </c>
      <c r="L17" s="52">
        <f t="shared" si="0"/>
        <v>-0.22387201381226965</v>
      </c>
      <c r="N17" s="27">
        <f t="shared" si="1"/>
        <v>2.5840975850014014</v>
      </c>
      <c r="O17" s="152">
        <f t="shared" si="2"/>
        <v>2.5757536235664413</v>
      </c>
      <c r="P17" s="52">
        <f t="shared" si="8"/>
        <v>-3.2289653004553827E-3</v>
      </c>
    </row>
    <row r="18" spans="1:16" ht="20.100000000000001" customHeight="1" x14ac:dyDescent="0.25">
      <c r="A18" s="8" t="s">
        <v>181</v>
      </c>
      <c r="B18" s="19">
        <v>3262.5900000000006</v>
      </c>
      <c r="C18" s="140">
        <v>4271.8400000000011</v>
      </c>
      <c r="D18" s="247">
        <f t="shared" si="3"/>
        <v>1.0933012090924364E-2</v>
      </c>
      <c r="E18" s="215">
        <f t="shared" si="4"/>
        <v>1.2561191052521391E-2</v>
      </c>
      <c r="F18" s="52">
        <f t="shared" si="5"/>
        <v>0.3093401254831285</v>
      </c>
      <c r="H18" s="19">
        <v>1261.5810000000001</v>
      </c>
      <c r="I18" s="140">
        <v>1897.6479999999997</v>
      </c>
      <c r="J18" s="247">
        <f t="shared" si="6"/>
        <v>1.2364138940987314E-2</v>
      </c>
      <c r="K18" s="215">
        <f t="shared" si="7"/>
        <v>1.7402427157172579E-2</v>
      </c>
      <c r="L18" s="52">
        <f t="shared" si="0"/>
        <v>0.50418245043322585</v>
      </c>
      <c r="N18" s="27">
        <f t="shared" si="1"/>
        <v>3.8668082719557155</v>
      </c>
      <c r="O18" s="152">
        <f t="shared" si="2"/>
        <v>4.4422263006105078</v>
      </c>
      <c r="P18" s="52">
        <f t="shared" si="8"/>
        <v>0.14880955769854168</v>
      </c>
    </row>
    <row r="19" spans="1:16" ht="20.100000000000001" customHeight="1" x14ac:dyDescent="0.25">
      <c r="A19" s="8" t="s">
        <v>177</v>
      </c>
      <c r="B19" s="19">
        <v>5622.9399999999987</v>
      </c>
      <c r="C19" s="140">
        <v>5116.7699999999995</v>
      </c>
      <c r="D19" s="247">
        <f t="shared" si="3"/>
        <v>1.8842597754097884E-2</v>
      </c>
      <c r="E19" s="215">
        <f t="shared" si="4"/>
        <v>1.5045677165298761E-2</v>
      </c>
      <c r="F19" s="52">
        <f t="shared" si="5"/>
        <v>-9.0018744642482273E-2</v>
      </c>
      <c r="H19" s="19">
        <v>1987.0310000000002</v>
      </c>
      <c r="I19" s="140">
        <v>1822.83</v>
      </c>
      <c r="J19" s="247">
        <f t="shared" si="6"/>
        <v>1.9473919917983043E-2</v>
      </c>
      <c r="K19" s="215">
        <f t="shared" si="7"/>
        <v>1.6716306867716718E-2</v>
      </c>
      <c r="L19" s="52">
        <f t="shared" si="0"/>
        <v>-8.2636355446895515E-2</v>
      </c>
      <c r="N19" s="27">
        <f t="shared" si="1"/>
        <v>3.5337937093406664</v>
      </c>
      <c r="O19" s="152">
        <f t="shared" si="2"/>
        <v>3.5624622564625734</v>
      </c>
      <c r="P19" s="52">
        <f t="shared" si="8"/>
        <v>8.1126827087074065E-3</v>
      </c>
    </row>
    <row r="20" spans="1:16" ht="20.100000000000001" customHeight="1" x14ac:dyDescent="0.25">
      <c r="A20" s="8" t="s">
        <v>180</v>
      </c>
      <c r="B20" s="19">
        <v>4484.9399999999987</v>
      </c>
      <c r="C20" s="140">
        <v>4245.05</v>
      </c>
      <c r="D20" s="247">
        <f t="shared" si="3"/>
        <v>1.5029134291182862E-2</v>
      </c>
      <c r="E20" s="215">
        <f t="shared" si="4"/>
        <v>1.2482416026233642E-2</v>
      </c>
      <c r="F20" s="52">
        <f t="shared" si="5"/>
        <v>-5.3487895044303506E-2</v>
      </c>
      <c r="H20" s="19">
        <v>1869.7559999999999</v>
      </c>
      <c r="I20" s="140">
        <v>1767.798</v>
      </c>
      <c r="J20" s="247">
        <f t="shared" si="6"/>
        <v>1.8324564946479594E-2</v>
      </c>
      <c r="K20" s="215">
        <f t="shared" si="7"/>
        <v>1.6211634572689652E-2</v>
      </c>
      <c r="L20" s="52">
        <f t="shared" si="0"/>
        <v>-5.4530109811119665E-2</v>
      </c>
      <c r="N20" s="27">
        <f t="shared" si="1"/>
        <v>4.1689654711099822</v>
      </c>
      <c r="O20" s="152">
        <f t="shared" si="2"/>
        <v>4.164374977915454</v>
      </c>
      <c r="P20" s="52">
        <f t="shared" si="8"/>
        <v>-1.1011108694325518E-3</v>
      </c>
    </row>
    <row r="21" spans="1:16" ht="20.100000000000001" customHeight="1" x14ac:dyDescent="0.25">
      <c r="A21" s="8" t="s">
        <v>173</v>
      </c>
      <c r="B21" s="19">
        <v>4400.7700000000004</v>
      </c>
      <c r="C21" s="140">
        <v>3415.8500000000008</v>
      </c>
      <c r="D21" s="247">
        <f t="shared" si="3"/>
        <v>1.4747078737866912E-2</v>
      </c>
      <c r="E21" s="215">
        <f t="shared" si="4"/>
        <v>1.0044183409667777E-2</v>
      </c>
      <c r="F21" s="52">
        <f t="shared" si="5"/>
        <v>-0.22380628844497658</v>
      </c>
      <c r="H21" s="19">
        <v>2150.4299999999998</v>
      </c>
      <c r="I21" s="140">
        <v>1759.5259999999998</v>
      </c>
      <c r="J21" s="247">
        <f t="shared" si="6"/>
        <v>2.1075313676147109E-2</v>
      </c>
      <c r="K21" s="215">
        <f t="shared" si="7"/>
        <v>1.6135775995417084E-2</v>
      </c>
      <c r="L21" s="52">
        <f t="shared" si="0"/>
        <v>-0.18177945806187601</v>
      </c>
      <c r="N21" s="27">
        <f t="shared" si="1"/>
        <v>4.8864857740804437</v>
      </c>
      <c r="O21" s="152">
        <f t="shared" si="2"/>
        <v>5.151063424916198</v>
      </c>
      <c r="P21" s="52">
        <f t="shared" si="8"/>
        <v>5.414477050954751E-2</v>
      </c>
    </row>
    <row r="22" spans="1:16" ht="20.100000000000001" customHeight="1" x14ac:dyDescent="0.25">
      <c r="A22" s="8" t="s">
        <v>186</v>
      </c>
      <c r="B22" s="19">
        <v>3642.4</v>
      </c>
      <c r="C22" s="140">
        <v>5097.76</v>
      </c>
      <c r="D22" s="247">
        <f t="shared" si="3"/>
        <v>1.2205763899228188E-2</v>
      </c>
      <c r="E22" s="215">
        <f t="shared" si="4"/>
        <v>1.4989778947690324E-2</v>
      </c>
      <c r="F22" s="52">
        <f t="shared" si="5"/>
        <v>0.39956072918954538</v>
      </c>
      <c r="H22" s="19">
        <v>1123.8500000000001</v>
      </c>
      <c r="I22" s="140">
        <v>1592.5370000000003</v>
      </c>
      <c r="J22" s="247">
        <f t="shared" si="6"/>
        <v>1.1014304708796814E-2</v>
      </c>
      <c r="K22" s="215">
        <f t="shared" si="7"/>
        <v>1.4604399307775812E-2</v>
      </c>
      <c r="L22" s="52">
        <f t="shared" si="0"/>
        <v>0.41703697112603999</v>
      </c>
      <c r="N22" s="27">
        <f t="shared" si="1"/>
        <v>3.0854656270590826</v>
      </c>
      <c r="O22" s="152">
        <f t="shared" si="2"/>
        <v>3.1239936756536206</v>
      </c>
      <c r="P22" s="52">
        <f t="shared" si="8"/>
        <v>1.2486947920162425E-2</v>
      </c>
    </row>
    <row r="23" spans="1:16" ht="20.100000000000001" customHeight="1" x14ac:dyDescent="0.25">
      <c r="A23" s="8" t="s">
        <v>171</v>
      </c>
      <c r="B23" s="19">
        <v>5340.79</v>
      </c>
      <c r="C23" s="140">
        <v>4718.0700000000006</v>
      </c>
      <c r="D23" s="247">
        <f t="shared" si="3"/>
        <v>1.7897106790950724E-2</v>
      </c>
      <c r="E23" s="215">
        <f t="shared" si="4"/>
        <v>1.3873314232080226E-2</v>
      </c>
      <c r="F23" s="52">
        <f t="shared" si="5"/>
        <v>-0.11659698284336201</v>
      </c>
      <c r="H23" s="19">
        <v>1896.8939999999998</v>
      </c>
      <c r="I23" s="140">
        <v>1509.8059999999996</v>
      </c>
      <c r="J23" s="247">
        <f t="shared" si="6"/>
        <v>1.8590531224174419E-2</v>
      </c>
      <c r="K23" s="215">
        <f t="shared" si="7"/>
        <v>1.3845712659282489E-2</v>
      </c>
      <c r="L23" s="52">
        <f t="shared" si="0"/>
        <v>-0.20406411744673147</v>
      </c>
      <c r="N23" s="27">
        <f t="shared" si="1"/>
        <v>3.5517105147365835</v>
      </c>
      <c r="O23" s="152">
        <f t="shared" si="2"/>
        <v>3.2000500204532774</v>
      </c>
      <c r="P23" s="52">
        <f t="shared" si="8"/>
        <v>-9.9011586902765195E-2</v>
      </c>
    </row>
    <row r="24" spans="1:16" ht="20.100000000000001" customHeight="1" x14ac:dyDescent="0.25">
      <c r="A24" s="8" t="s">
        <v>179</v>
      </c>
      <c r="B24" s="19">
        <v>5397.08</v>
      </c>
      <c r="C24" s="140">
        <v>5270.6800000000012</v>
      </c>
      <c r="D24" s="247">
        <f t="shared" si="3"/>
        <v>1.8085735840447637E-2</v>
      </c>
      <c r="E24" s="215">
        <f t="shared" si="4"/>
        <v>1.549824395499444E-2</v>
      </c>
      <c r="F24" s="52">
        <f t="shared" ref="F24:F25" si="9">(C24-B24)/B24</f>
        <v>-2.3420071594269259E-2</v>
      </c>
      <c r="H24" s="19">
        <v>1557.4739999999999</v>
      </c>
      <c r="I24" s="140">
        <v>1495.07</v>
      </c>
      <c r="J24" s="247">
        <f t="shared" si="6"/>
        <v>1.5264041653270994E-2</v>
      </c>
      <c r="K24" s="215">
        <f t="shared" si="7"/>
        <v>1.3710575812729235E-2</v>
      </c>
      <c r="L24" s="52">
        <f t="shared" si="0"/>
        <v>-4.006744253836661E-2</v>
      </c>
      <c r="N24" s="27">
        <f t="shared" si="1"/>
        <v>2.8857715653649754</v>
      </c>
      <c r="O24" s="152">
        <f t="shared" si="2"/>
        <v>2.8365789613484398</v>
      </c>
      <c r="P24" s="52">
        <f t="shared" ref="P24:P27" si="10">(O24-N24)/N24</f>
        <v>-1.704660362134866E-2</v>
      </c>
    </row>
    <row r="25" spans="1:16" ht="20.100000000000001" customHeight="1" x14ac:dyDescent="0.25">
      <c r="A25" s="8" t="s">
        <v>182</v>
      </c>
      <c r="B25" s="19">
        <v>591.70999999999992</v>
      </c>
      <c r="C25" s="140">
        <v>579.17000000000007</v>
      </c>
      <c r="D25" s="247">
        <f t="shared" si="3"/>
        <v>1.9828334495970543E-3</v>
      </c>
      <c r="E25" s="215">
        <f t="shared" si="4"/>
        <v>1.7030284425186368E-3</v>
      </c>
      <c r="F25" s="52">
        <f t="shared" si="9"/>
        <v>-2.1192814047421626E-2</v>
      </c>
      <c r="H25" s="19">
        <v>1161.829</v>
      </c>
      <c r="I25" s="140">
        <v>1234.4780000000001</v>
      </c>
      <c r="J25" s="247">
        <f t="shared" si="6"/>
        <v>1.1386518330308041E-2</v>
      </c>
      <c r="K25" s="215">
        <f t="shared" si="7"/>
        <v>1.1320810536059423E-2</v>
      </c>
      <c r="L25" s="52">
        <f t="shared" si="0"/>
        <v>6.2529855942656032E-2</v>
      </c>
      <c r="N25" s="27">
        <f t="shared" si="1"/>
        <v>19.635108414594988</v>
      </c>
      <c r="O25" s="152">
        <f t="shared" si="2"/>
        <v>21.314605383566136</v>
      </c>
      <c r="P25" s="52">
        <f t="shared" si="10"/>
        <v>8.5535405942691864E-2</v>
      </c>
    </row>
    <row r="26" spans="1:16" ht="20.100000000000001" customHeight="1" x14ac:dyDescent="0.25">
      <c r="A26" s="8" t="s">
        <v>189</v>
      </c>
      <c r="B26" s="19">
        <v>6860.7699999999995</v>
      </c>
      <c r="C26" s="140">
        <v>5457.27</v>
      </c>
      <c r="D26" s="247">
        <f t="shared" si="3"/>
        <v>2.2990593780723635E-2</v>
      </c>
      <c r="E26" s="215">
        <f t="shared" si="4"/>
        <v>1.6046905102998568E-2</v>
      </c>
      <c r="F26" s="52">
        <f t="shared" si="5"/>
        <v>-0.20456887492220249</v>
      </c>
      <c r="H26" s="19">
        <v>1479.93</v>
      </c>
      <c r="I26" s="140">
        <v>1223.5489999999998</v>
      </c>
      <c r="J26" s="247">
        <f t="shared" si="6"/>
        <v>1.4504070799207784E-2</v>
      </c>
      <c r="K26" s="215">
        <f t="shared" si="7"/>
        <v>1.1220585875637288E-2</v>
      </c>
      <c r="L26" s="52">
        <f t="shared" si="0"/>
        <v>-0.17323859912293169</v>
      </c>
      <c r="N26" s="27">
        <f t="shared" si="1"/>
        <v>2.1570902391422537</v>
      </c>
      <c r="O26" s="152">
        <f t="shared" si="2"/>
        <v>2.2420532610627655</v>
      </c>
      <c r="P26" s="52">
        <f t="shared" si="10"/>
        <v>3.9387792118653543E-2</v>
      </c>
    </row>
    <row r="27" spans="1:16" ht="20.100000000000001" customHeight="1" x14ac:dyDescent="0.25">
      <c r="A27" s="8" t="s">
        <v>184</v>
      </c>
      <c r="B27" s="19">
        <v>3286.7599999999998</v>
      </c>
      <c r="C27" s="140">
        <v>3478.5100000000007</v>
      </c>
      <c r="D27" s="247">
        <f t="shared" si="3"/>
        <v>1.1014006301731615E-2</v>
      </c>
      <c r="E27" s="215">
        <f t="shared" si="4"/>
        <v>1.0228432873915264E-2</v>
      </c>
      <c r="F27" s="52">
        <f t="shared" si="5"/>
        <v>5.8340128272219731E-2</v>
      </c>
      <c r="H27" s="19">
        <v>1152.8560000000002</v>
      </c>
      <c r="I27" s="140">
        <v>1145.6120000000003</v>
      </c>
      <c r="J27" s="247">
        <f t="shared" si="6"/>
        <v>1.1298578341740145E-2</v>
      </c>
      <c r="K27" s="215">
        <f t="shared" si="7"/>
        <v>1.0505862720790578E-2</v>
      </c>
      <c r="L27" s="52">
        <f t="shared" si="0"/>
        <v>-6.283525435960704E-3</v>
      </c>
      <c r="N27" s="27">
        <f t="shared" si="1"/>
        <v>3.5075758497730298</v>
      </c>
      <c r="O27" s="152">
        <f t="shared" si="2"/>
        <v>3.2933986103245356</v>
      </c>
      <c r="P27" s="52">
        <f t="shared" si="10"/>
        <v>-6.1061328000178043E-2</v>
      </c>
    </row>
    <row r="28" spans="1:16" ht="20.100000000000001" customHeight="1" x14ac:dyDescent="0.25">
      <c r="A28" s="8" t="s">
        <v>185</v>
      </c>
      <c r="B28" s="19">
        <v>2722.9099999999994</v>
      </c>
      <c r="C28" s="140">
        <v>1891.3699999999997</v>
      </c>
      <c r="D28" s="247">
        <f t="shared" si="3"/>
        <v>9.1245323355060998E-3</v>
      </c>
      <c r="E28" s="215">
        <f t="shared" si="4"/>
        <v>5.5615050940595557E-3</v>
      </c>
      <c r="F28" s="52">
        <f t="shared" si="5"/>
        <v>-0.30538651663110422</v>
      </c>
      <c r="H28" s="19">
        <v>1362.885</v>
      </c>
      <c r="I28" s="140">
        <v>1083.42</v>
      </c>
      <c r="J28" s="247">
        <f t="shared" si="6"/>
        <v>1.3356969945320589E-2</v>
      </c>
      <c r="K28" s="215">
        <f t="shared" si="7"/>
        <v>9.9355294715478947E-3</v>
      </c>
      <c r="L28" s="52">
        <f t="shared" si="0"/>
        <v>-0.20505398474559478</v>
      </c>
      <c r="N28" s="27">
        <f t="shared" si="1"/>
        <v>5.0052517343577287</v>
      </c>
      <c r="O28" s="152">
        <f t="shared" si="2"/>
        <v>5.7282287442435917</v>
      </c>
      <c r="P28" s="52">
        <f t="shared" si="8"/>
        <v>0.14444368600346433</v>
      </c>
    </row>
    <row r="29" spans="1:16" ht="20.100000000000001" customHeight="1" x14ac:dyDescent="0.25">
      <c r="A29" s="8" t="s">
        <v>199</v>
      </c>
      <c r="B29" s="19">
        <v>990.47</v>
      </c>
      <c r="C29" s="140">
        <v>1226.5499999999997</v>
      </c>
      <c r="D29" s="247">
        <f t="shared" si="3"/>
        <v>3.3190871319098794E-3</v>
      </c>
      <c r="E29" s="215">
        <f t="shared" si="4"/>
        <v>3.6066259235996911E-3</v>
      </c>
      <c r="F29" s="52">
        <f>(C29-B29)/B29</f>
        <v>0.2383514896968103</v>
      </c>
      <c r="H29" s="19">
        <v>815.1329999999997</v>
      </c>
      <c r="I29" s="140">
        <v>1053.0300000000002</v>
      </c>
      <c r="J29" s="247">
        <f t="shared" si="6"/>
        <v>7.9887202386400933E-3</v>
      </c>
      <c r="K29" s="215">
        <f t="shared" si="7"/>
        <v>9.6568372371047973E-3</v>
      </c>
      <c r="L29" s="52">
        <f t="shared" si="0"/>
        <v>0.29185053236711139</v>
      </c>
      <c r="N29" s="27">
        <f t="shared" si="1"/>
        <v>8.2297596090744758</v>
      </c>
      <c r="O29" s="152">
        <f t="shared" si="2"/>
        <v>8.5853002323590601</v>
      </c>
      <c r="P29" s="52">
        <f>(O29-N29)/N29</f>
        <v>4.3201823646531599E-2</v>
      </c>
    </row>
    <row r="30" spans="1:16" ht="20.100000000000001" customHeight="1" x14ac:dyDescent="0.25">
      <c r="A30" s="8" t="s">
        <v>188</v>
      </c>
      <c r="B30" s="19">
        <v>2204.54</v>
      </c>
      <c r="C30" s="140">
        <v>4694.1799999999994</v>
      </c>
      <c r="D30" s="247">
        <f t="shared" si="3"/>
        <v>7.3874628669021829E-3</v>
      </c>
      <c r="E30" s="215">
        <f t="shared" si="4"/>
        <v>1.3803066550930007E-2</v>
      </c>
      <c r="F30" s="52">
        <f t="shared" si="5"/>
        <v>1.1293240313171906</v>
      </c>
      <c r="H30" s="19">
        <v>466.33300000000003</v>
      </c>
      <c r="I30" s="140">
        <v>927.21199999999988</v>
      </c>
      <c r="J30" s="247">
        <f t="shared" si="6"/>
        <v>4.5703018710391459E-3</v>
      </c>
      <c r="K30" s="215">
        <f t="shared" si="7"/>
        <v>8.5030202067276437E-3</v>
      </c>
      <c r="L30" s="52">
        <f t="shared" si="0"/>
        <v>0.98830449485667926</v>
      </c>
      <c r="N30" s="27">
        <f t="shared" si="1"/>
        <v>2.1153301822602448</v>
      </c>
      <c r="O30" s="152">
        <f t="shared" si="2"/>
        <v>1.9752374216583088</v>
      </c>
      <c r="P30" s="52">
        <f t="shared" si="8"/>
        <v>-6.6227372812430588E-2</v>
      </c>
    </row>
    <row r="31" spans="1:16" ht="20.100000000000001" customHeight="1" x14ac:dyDescent="0.25">
      <c r="A31" s="8" t="s">
        <v>178</v>
      </c>
      <c r="B31" s="19">
        <v>2875.14</v>
      </c>
      <c r="C31" s="140">
        <v>2178.0600000000004</v>
      </c>
      <c r="D31" s="247">
        <f t="shared" si="3"/>
        <v>9.6346584716744278E-3</v>
      </c>
      <c r="E31" s="215">
        <f t="shared" si="4"/>
        <v>6.4045066725005474E-3</v>
      </c>
      <c r="F31" s="52">
        <f t="shared" si="5"/>
        <v>-0.24245080239570926</v>
      </c>
      <c r="H31" s="19">
        <v>1015.7679999999999</v>
      </c>
      <c r="I31" s="140">
        <v>838.58500000000004</v>
      </c>
      <c r="J31" s="247">
        <f t="shared" si="6"/>
        <v>9.9550458383637682E-3</v>
      </c>
      <c r="K31" s="215">
        <f t="shared" si="7"/>
        <v>7.6902641467740951E-3</v>
      </c>
      <c r="L31" s="52">
        <f t="shared" si="0"/>
        <v>-0.17443254758960697</v>
      </c>
      <c r="N31" s="27">
        <f t="shared" si="1"/>
        <v>3.5329340484289462</v>
      </c>
      <c r="O31" s="152">
        <f t="shared" si="2"/>
        <v>3.8501464606117364</v>
      </c>
      <c r="P31" s="52">
        <f t="shared" si="8"/>
        <v>8.9787244209625361E-2</v>
      </c>
    </row>
    <row r="32" spans="1:16" ht="20.100000000000001" customHeight="1" thickBot="1" x14ac:dyDescent="0.3">
      <c r="A32" s="8" t="s">
        <v>17</v>
      </c>
      <c r="B32" s="19">
        <f>B33-SUM(B7:B31)</f>
        <v>17957.730000000098</v>
      </c>
      <c r="C32" s="140">
        <f>C33-SUM(C7:C31)</f>
        <v>18491.27999999997</v>
      </c>
      <c r="D32" s="247">
        <f t="shared" si="3"/>
        <v>6.0176755036813148E-2</v>
      </c>
      <c r="E32" s="215">
        <f t="shared" si="4"/>
        <v>5.4372940205079615E-2</v>
      </c>
      <c r="F32" s="52">
        <f t="shared" si="5"/>
        <v>2.9711439029313228E-2</v>
      </c>
      <c r="H32" s="19">
        <f>H33-SUM(H7:H31)</f>
        <v>6215.8560000000289</v>
      </c>
      <c r="I32" s="140">
        <f>I33-SUM(I7:I31)</f>
        <v>6009.9830000000075</v>
      </c>
      <c r="J32" s="247">
        <f t="shared" si="6"/>
        <v>6.0918567433379221E-2</v>
      </c>
      <c r="K32" s="215">
        <f t="shared" si="7"/>
        <v>5.5114695335144168E-2</v>
      </c>
      <c r="L32" s="52">
        <f t="shared" si="0"/>
        <v>-3.3120619267888521E-2</v>
      </c>
      <c r="N32" s="27">
        <f t="shared" si="1"/>
        <v>3.4613818116209538</v>
      </c>
      <c r="O32" s="152">
        <f t="shared" si="2"/>
        <v>3.2501714321561392</v>
      </c>
      <c r="P32" s="52">
        <f t="shared" si="8"/>
        <v>-6.1019093229101311E-2</v>
      </c>
    </row>
    <row r="33" spans="1:16" ht="26.25" customHeight="1" thickBot="1" x14ac:dyDescent="0.3">
      <c r="A33" s="12" t="s">
        <v>18</v>
      </c>
      <c r="B33" s="17">
        <v>298416.39</v>
      </c>
      <c r="C33" s="145">
        <v>340082.4</v>
      </c>
      <c r="D33" s="243">
        <f>SUM(D7:D32)</f>
        <v>1.0000000000000002</v>
      </c>
      <c r="E33" s="244">
        <f>SUM(E7:E32)</f>
        <v>1</v>
      </c>
      <c r="F33" s="57">
        <f t="shared" si="5"/>
        <v>0.13962373179301582</v>
      </c>
      <c r="G33" s="1"/>
      <c r="H33" s="17">
        <v>102035.49200000004</v>
      </c>
      <c r="I33" s="145">
        <v>109045.019</v>
      </c>
      <c r="J33" s="243">
        <f>SUM(J7:J32)</f>
        <v>1</v>
      </c>
      <c r="K33" s="244">
        <f>SUM(K7:K32)</f>
        <v>1</v>
      </c>
      <c r="L33" s="57">
        <f t="shared" si="0"/>
        <v>6.8696949096888324E-2</v>
      </c>
      <c r="N33" s="29">
        <f t="shared" si="1"/>
        <v>3.4192321675092989</v>
      </c>
      <c r="O33" s="146">
        <f t="shared" si="2"/>
        <v>3.206429353591953</v>
      </c>
      <c r="P33" s="57">
        <f t="shared" si="8"/>
        <v>-6.2237017988854414E-2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30591.54</v>
      </c>
      <c r="C39" s="147">
        <v>38925.120000000003</v>
      </c>
      <c r="D39" s="247">
        <f t="shared" ref="D39:D61" si="11">B39/$B$62</f>
        <v>0.24008577670509804</v>
      </c>
      <c r="E39" s="246">
        <f t="shared" ref="E39:E61" si="12">C39/$C$62</f>
        <v>0.29265176794955383</v>
      </c>
      <c r="F39" s="52">
        <f>(C39-B39)/B39</f>
        <v>0.27241453029170815</v>
      </c>
      <c r="H39" s="39">
        <v>7849.6179999999986</v>
      </c>
      <c r="I39" s="147">
        <v>9231.4910000000018</v>
      </c>
      <c r="J39" s="247">
        <f t="shared" ref="J39:J61" si="13">H39/$H$62</f>
        <v>0.22478524232827898</v>
      </c>
      <c r="K39" s="246">
        <f t="shared" ref="K39:K61" si="14">I39/$I$62</f>
        <v>0.26050085574678034</v>
      </c>
      <c r="L39" s="52">
        <f t="shared" ref="L39:L62" si="15">(I39-H39)/H39</f>
        <v>0.17604334376526393</v>
      </c>
      <c r="N39" s="27">
        <f t="shared" ref="N39:N62" si="16">(H39/B39)*10</f>
        <v>2.5659440485833662</v>
      </c>
      <c r="O39" s="151">
        <f t="shared" ref="O39:O62" si="17">(I39/C39)*10</f>
        <v>2.3716024510650193</v>
      </c>
      <c r="P39" s="61">
        <f t="shared" si="8"/>
        <v>-7.5738828999658461E-2</v>
      </c>
    </row>
    <row r="40" spans="1:16" ht="20.100000000000001" customHeight="1" x14ac:dyDescent="0.25">
      <c r="A40" s="38" t="s">
        <v>172</v>
      </c>
      <c r="B40" s="19">
        <v>18326.809999999998</v>
      </c>
      <c r="C40" s="140">
        <v>22361.010000000002</v>
      </c>
      <c r="D40" s="247">
        <f t="shared" si="11"/>
        <v>0.14383082425326602</v>
      </c>
      <c r="E40" s="215">
        <f t="shared" si="12"/>
        <v>0.16811737792041881</v>
      </c>
      <c r="F40" s="52">
        <f t="shared" ref="F40:F62" si="18">(C40-B40)/B40</f>
        <v>0.2201255974171176</v>
      </c>
      <c r="H40" s="19">
        <v>4205.6440000000002</v>
      </c>
      <c r="I40" s="140">
        <v>4902.5460000000003</v>
      </c>
      <c r="J40" s="247">
        <f t="shared" si="13"/>
        <v>0.12043474035124674</v>
      </c>
      <c r="K40" s="215">
        <f t="shared" si="14"/>
        <v>0.1383435707555751</v>
      </c>
      <c r="L40" s="52">
        <f t="shared" si="15"/>
        <v>0.16570636982112608</v>
      </c>
      <c r="N40" s="27">
        <f t="shared" si="16"/>
        <v>2.2948041694108254</v>
      </c>
      <c r="O40" s="152">
        <f t="shared" si="17"/>
        <v>2.1924528453768408</v>
      </c>
      <c r="P40" s="52">
        <f t="shared" si="8"/>
        <v>-4.4601332609685206E-2</v>
      </c>
    </row>
    <row r="41" spans="1:16" ht="20.100000000000001" customHeight="1" x14ac:dyDescent="0.25">
      <c r="A41" s="38" t="s">
        <v>165</v>
      </c>
      <c r="B41" s="19">
        <v>22511.600000000006</v>
      </c>
      <c r="C41" s="140">
        <v>16866.010000000002</v>
      </c>
      <c r="D41" s="247">
        <f t="shared" si="11"/>
        <v>0.17667351728204878</v>
      </c>
      <c r="E41" s="215">
        <f t="shared" si="12"/>
        <v>0.12680417285174342</v>
      </c>
      <c r="F41" s="52">
        <f t="shared" si="18"/>
        <v>-0.25078581708985598</v>
      </c>
      <c r="H41" s="19">
        <v>5580.7860000000001</v>
      </c>
      <c r="I41" s="140">
        <v>4555.0199999999995</v>
      </c>
      <c r="J41" s="247">
        <f t="shared" si="13"/>
        <v>0.15981393405287583</v>
      </c>
      <c r="K41" s="215">
        <f t="shared" si="14"/>
        <v>0.12853683201811053</v>
      </c>
      <c r="L41" s="52">
        <f t="shared" si="15"/>
        <v>-0.18380314170799605</v>
      </c>
      <c r="N41" s="27">
        <f t="shared" si="16"/>
        <v>2.479071234385827</v>
      </c>
      <c r="O41" s="152">
        <f t="shared" si="17"/>
        <v>2.7007098892980608</v>
      </c>
      <c r="P41" s="52">
        <f t="shared" si="8"/>
        <v>8.9403907333523339E-2</v>
      </c>
    </row>
    <row r="42" spans="1:16" ht="20.100000000000001" customHeight="1" x14ac:dyDescent="0.25">
      <c r="A42" s="38" t="s">
        <v>170</v>
      </c>
      <c r="B42" s="19">
        <v>4826.28</v>
      </c>
      <c r="C42" s="140">
        <v>8533.739999999998</v>
      </c>
      <c r="D42" s="247">
        <f t="shared" si="11"/>
        <v>3.787717723253816E-2</v>
      </c>
      <c r="E42" s="215">
        <f t="shared" si="12"/>
        <v>6.4159445063286247E-2</v>
      </c>
      <c r="F42" s="52">
        <f t="shared" si="18"/>
        <v>0.76818170516422557</v>
      </c>
      <c r="H42" s="19">
        <v>1606.6229999999998</v>
      </c>
      <c r="I42" s="140">
        <v>2522.9549999999999</v>
      </c>
      <c r="J42" s="247">
        <f t="shared" si="13"/>
        <v>4.6007989227652431E-2</v>
      </c>
      <c r="K42" s="215">
        <f t="shared" si="14"/>
        <v>7.1194559634041574E-2</v>
      </c>
      <c r="L42" s="52">
        <f t="shared" si="15"/>
        <v>0.57034662145381976</v>
      </c>
      <c r="N42" s="27">
        <f t="shared" si="16"/>
        <v>3.3289054924289512</v>
      </c>
      <c r="O42" s="152">
        <f t="shared" si="17"/>
        <v>2.9564469974477787</v>
      </c>
      <c r="P42" s="52">
        <f t="shared" si="8"/>
        <v>-0.11188617274604765</v>
      </c>
    </row>
    <row r="43" spans="1:16" ht="20.100000000000001" customHeight="1" x14ac:dyDescent="0.25">
      <c r="A43" s="38" t="s">
        <v>176</v>
      </c>
      <c r="B43" s="19">
        <v>11816.569999999998</v>
      </c>
      <c r="C43" s="140">
        <v>9200.880000000001</v>
      </c>
      <c r="D43" s="247">
        <f t="shared" si="11"/>
        <v>9.2737743390498145E-2</v>
      </c>
      <c r="E43" s="215">
        <f t="shared" si="12"/>
        <v>6.9175221519977098E-2</v>
      </c>
      <c r="F43" s="52">
        <f t="shared" si="18"/>
        <v>-0.22135780518373752</v>
      </c>
      <c r="H43" s="19">
        <v>3053.5170000000003</v>
      </c>
      <c r="I43" s="140">
        <v>2369.92</v>
      </c>
      <c r="J43" s="247">
        <f t="shared" si="13"/>
        <v>8.7441905937144918E-2</v>
      </c>
      <c r="K43" s="215">
        <f t="shared" si="14"/>
        <v>6.6876107884567035E-2</v>
      </c>
      <c r="L43" s="52">
        <f t="shared" si="15"/>
        <v>-0.22387201381226965</v>
      </c>
      <c r="N43" s="27">
        <f t="shared" si="16"/>
        <v>2.5840975850014014</v>
      </c>
      <c r="O43" s="152">
        <f t="shared" si="17"/>
        <v>2.5757536235664413</v>
      </c>
      <c r="P43" s="52">
        <f t="shared" si="8"/>
        <v>-3.2289653004553827E-3</v>
      </c>
    </row>
    <row r="44" spans="1:16" ht="20.100000000000001" customHeight="1" x14ac:dyDescent="0.25">
      <c r="A44" s="38" t="s">
        <v>177</v>
      </c>
      <c r="B44" s="19">
        <v>5622.9399999999987</v>
      </c>
      <c r="C44" s="140">
        <v>5116.7699999999995</v>
      </c>
      <c r="D44" s="247">
        <f t="shared" si="11"/>
        <v>4.4129452693985452E-2</v>
      </c>
      <c r="E44" s="215">
        <f t="shared" si="12"/>
        <v>3.8469548371109413E-2</v>
      </c>
      <c r="F44" s="52">
        <f t="shared" si="18"/>
        <v>-9.0018744642482273E-2</v>
      </c>
      <c r="H44" s="19">
        <v>1987.0310000000002</v>
      </c>
      <c r="I44" s="140">
        <v>1822.83</v>
      </c>
      <c r="J44" s="247">
        <f t="shared" si="13"/>
        <v>5.6901526271571766E-2</v>
      </c>
      <c r="K44" s="215">
        <f t="shared" si="14"/>
        <v>5.1437928594731175E-2</v>
      </c>
      <c r="L44" s="52">
        <f t="shared" si="15"/>
        <v>-8.2636355446895515E-2</v>
      </c>
      <c r="N44" s="27">
        <f t="shared" si="16"/>
        <v>3.5337937093406664</v>
      </c>
      <c r="O44" s="152">
        <f t="shared" si="17"/>
        <v>3.5624622564625734</v>
      </c>
      <c r="P44" s="52">
        <f t="shared" si="8"/>
        <v>8.1126827087074065E-3</v>
      </c>
    </row>
    <row r="45" spans="1:16" ht="20.100000000000001" customHeight="1" x14ac:dyDescent="0.25">
      <c r="A45" s="38" t="s">
        <v>180</v>
      </c>
      <c r="B45" s="19">
        <v>4484.9399999999987</v>
      </c>
      <c r="C45" s="140">
        <v>4245.05</v>
      </c>
      <c r="D45" s="247">
        <f t="shared" si="11"/>
        <v>3.519830330136247E-2</v>
      </c>
      <c r="E45" s="215">
        <f t="shared" si="12"/>
        <v>3.191567264363613E-2</v>
      </c>
      <c r="F45" s="52">
        <f t="shared" si="18"/>
        <v>-5.3487895044303506E-2</v>
      </c>
      <c r="H45" s="19">
        <v>1869.7559999999999</v>
      </c>
      <c r="I45" s="140">
        <v>1767.798</v>
      </c>
      <c r="J45" s="247">
        <f t="shared" si="13"/>
        <v>5.3543185866465559E-2</v>
      </c>
      <c r="K45" s="215">
        <f t="shared" si="14"/>
        <v>4.9884996019326319E-2</v>
      </c>
      <c r="L45" s="52">
        <f t="shared" si="15"/>
        <v>-5.4530109811119665E-2</v>
      </c>
      <c r="N45" s="27">
        <f t="shared" si="16"/>
        <v>4.1689654711099822</v>
      </c>
      <c r="O45" s="152">
        <f t="shared" si="17"/>
        <v>4.164374977915454</v>
      </c>
      <c r="P45" s="52">
        <f t="shared" si="8"/>
        <v>-1.1011108694325518E-3</v>
      </c>
    </row>
    <row r="46" spans="1:16" ht="20.100000000000001" customHeight="1" x14ac:dyDescent="0.25">
      <c r="A46" s="38" t="s">
        <v>186</v>
      </c>
      <c r="B46" s="19">
        <v>3642.4</v>
      </c>
      <c r="C46" s="140">
        <v>5097.76</v>
      </c>
      <c r="D46" s="247">
        <f t="shared" si="11"/>
        <v>2.8585956544543004E-2</v>
      </c>
      <c r="E46" s="215">
        <f t="shared" si="12"/>
        <v>3.8326624981053818E-2</v>
      </c>
      <c r="F46" s="52">
        <f t="shared" si="18"/>
        <v>0.39956072918954538</v>
      </c>
      <c r="H46" s="19">
        <v>1123.8500000000001</v>
      </c>
      <c r="I46" s="140">
        <v>1592.5370000000003</v>
      </c>
      <c r="J46" s="247">
        <f t="shared" si="13"/>
        <v>3.2183081341109393E-2</v>
      </c>
      <c r="K46" s="215">
        <f t="shared" si="14"/>
        <v>4.4939355008677399E-2</v>
      </c>
      <c r="L46" s="52">
        <f t="shared" si="15"/>
        <v>0.41703697112603999</v>
      </c>
      <c r="N46" s="27">
        <f t="shared" si="16"/>
        <v>3.0854656270590826</v>
      </c>
      <c r="O46" s="152">
        <f t="shared" si="17"/>
        <v>3.1239936756536206</v>
      </c>
      <c r="P46" s="52">
        <f t="shared" si="8"/>
        <v>1.2486947920162425E-2</v>
      </c>
    </row>
    <row r="47" spans="1:16" ht="20.100000000000001" customHeight="1" x14ac:dyDescent="0.25">
      <c r="A47" s="38" t="s">
        <v>171</v>
      </c>
      <c r="B47" s="19">
        <v>5340.79</v>
      </c>
      <c r="C47" s="140">
        <v>4718.0700000000006</v>
      </c>
      <c r="D47" s="247">
        <f t="shared" si="11"/>
        <v>4.1915108404768787E-2</v>
      </c>
      <c r="E47" s="215">
        <f t="shared" si="12"/>
        <v>3.5471991526545107E-2</v>
      </c>
      <c r="F47" s="52">
        <f t="shared" si="18"/>
        <v>-0.11659698284336201</v>
      </c>
      <c r="H47" s="19">
        <v>1896.8939999999998</v>
      </c>
      <c r="I47" s="140">
        <v>1509.8059999999996</v>
      </c>
      <c r="J47" s="247">
        <f t="shared" si="13"/>
        <v>5.4320322015804903E-2</v>
      </c>
      <c r="K47" s="215">
        <f t="shared" si="14"/>
        <v>4.2604792119888678E-2</v>
      </c>
      <c r="L47" s="52">
        <f t="shared" si="15"/>
        <v>-0.20406411744673147</v>
      </c>
      <c r="N47" s="27">
        <f t="shared" si="16"/>
        <v>3.5517105147365835</v>
      </c>
      <c r="O47" s="152">
        <f t="shared" si="17"/>
        <v>3.2000500204532774</v>
      </c>
      <c r="P47" s="52">
        <f t="shared" si="8"/>
        <v>-9.9011586902765195E-2</v>
      </c>
    </row>
    <row r="48" spans="1:16" ht="20.100000000000001" customHeight="1" x14ac:dyDescent="0.25">
      <c r="A48" s="38" t="s">
        <v>179</v>
      </c>
      <c r="B48" s="19">
        <v>5397.08</v>
      </c>
      <c r="C48" s="140">
        <v>5270.6800000000012</v>
      </c>
      <c r="D48" s="247">
        <f t="shared" si="11"/>
        <v>4.2356878527185962E-2</v>
      </c>
      <c r="E48" s="215">
        <f t="shared" si="12"/>
        <v>3.9626694029365993E-2</v>
      </c>
      <c r="F48" s="52">
        <f t="shared" si="18"/>
        <v>-2.3420071594269259E-2</v>
      </c>
      <c r="H48" s="19">
        <v>1557.4739999999999</v>
      </c>
      <c r="I48" s="140">
        <v>1495.07</v>
      </c>
      <c r="J48" s="247">
        <f t="shared" si="13"/>
        <v>4.4600536040096984E-2</v>
      </c>
      <c r="K48" s="215">
        <f t="shared" si="14"/>
        <v>4.2188961068297504E-2</v>
      </c>
      <c r="L48" s="52">
        <f t="shared" si="15"/>
        <v>-4.006744253836661E-2</v>
      </c>
      <c r="N48" s="27">
        <f t="shared" si="16"/>
        <v>2.8857715653649754</v>
      </c>
      <c r="O48" s="152">
        <f t="shared" si="17"/>
        <v>2.8365789613484398</v>
      </c>
      <c r="P48" s="52">
        <f t="shared" si="8"/>
        <v>-1.704660362134866E-2</v>
      </c>
    </row>
    <row r="49" spans="1:16" ht="20.100000000000001" customHeight="1" x14ac:dyDescent="0.25">
      <c r="A49" s="38" t="s">
        <v>189</v>
      </c>
      <c r="B49" s="19">
        <v>6860.7699999999995</v>
      </c>
      <c r="C49" s="140">
        <v>5457.27</v>
      </c>
      <c r="D49" s="247">
        <f t="shared" si="11"/>
        <v>5.3844078926560589E-2</v>
      </c>
      <c r="E49" s="215">
        <f t="shared" si="12"/>
        <v>4.1029538603299401E-2</v>
      </c>
      <c r="F49" s="52">
        <f t="shared" si="18"/>
        <v>-0.20456887492220249</v>
      </c>
      <c r="H49" s="19">
        <v>1479.93</v>
      </c>
      <c r="I49" s="140">
        <v>1223.5489999999998</v>
      </c>
      <c r="J49" s="247">
        <f t="shared" si="13"/>
        <v>4.2379950677713232E-2</v>
      </c>
      <c r="K49" s="215">
        <f t="shared" si="14"/>
        <v>3.4526986111790309E-2</v>
      </c>
      <c r="L49" s="52">
        <f t="shared" si="15"/>
        <v>-0.17323859912293169</v>
      </c>
      <c r="N49" s="27">
        <f t="shared" si="16"/>
        <v>2.1570902391422537</v>
      </c>
      <c r="O49" s="152">
        <f t="shared" si="17"/>
        <v>2.2420532610627655</v>
      </c>
      <c r="P49" s="52">
        <f t="shared" si="8"/>
        <v>3.9387792118653543E-2</v>
      </c>
    </row>
    <row r="50" spans="1:16" ht="20.100000000000001" customHeight="1" x14ac:dyDescent="0.25">
      <c r="A50" s="38" t="s">
        <v>178</v>
      </c>
      <c r="B50" s="19">
        <v>2875.14</v>
      </c>
      <c r="C50" s="140">
        <v>2178.0600000000004</v>
      </c>
      <c r="D50" s="247">
        <f t="shared" si="11"/>
        <v>2.2564415522588779E-2</v>
      </c>
      <c r="E50" s="215">
        <f t="shared" si="12"/>
        <v>1.6375366593608581E-2</v>
      </c>
      <c r="F50" s="52">
        <f t="shared" si="18"/>
        <v>-0.24245080239570926</v>
      </c>
      <c r="H50" s="19">
        <v>1015.7679999999999</v>
      </c>
      <c r="I50" s="140">
        <v>838.58500000000004</v>
      </c>
      <c r="J50" s="247">
        <f t="shared" si="13"/>
        <v>2.9087995878183028E-2</v>
      </c>
      <c r="K50" s="215">
        <f t="shared" si="14"/>
        <v>2.366379495104461E-2</v>
      </c>
      <c r="L50" s="52">
        <f t="shared" si="15"/>
        <v>-0.17443254758960697</v>
      </c>
      <c r="N50" s="27">
        <f t="shared" si="16"/>
        <v>3.5329340484289462</v>
      </c>
      <c r="O50" s="152">
        <f t="shared" si="17"/>
        <v>3.8501464606117364</v>
      </c>
      <c r="P50" s="52">
        <f t="shared" si="8"/>
        <v>8.9787244209625361E-2</v>
      </c>
    </row>
    <row r="51" spans="1:16" ht="20.100000000000001" customHeight="1" x14ac:dyDescent="0.25">
      <c r="A51" s="38" t="s">
        <v>193</v>
      </c>
      <c r="B51" s="19">
        <v>1021.65</v>
      </c>
      <c r="C51" s="140">
        <v>1408.7499999999998</v>
      </c>
      <c r="D51" s="247">
        <f t="shared" si="11"/>
        <v>8.0180217723842418E-3</v>
      </c>
      <c r="E51" s="215">
        <f t="shared" si="12"/>
        <v>1.059144270072729E-2</v>
      </c>
      <c r="F51" s="52">
        <f t="shared" si="18"/>
        <v>0.37889688249400461</v>
      </c>
      <c r="H51" s="19">
        <v>263.39499999999998</v>
      </c>
      <c r="I51" s="140">
        <v>379.88599999999997</v>
      </c>
      <c r="J51" s="247">
        <f t="shared" si="13"/>
        <v>7.5426993903470272E-3</v>
      </c>
      <c r="K51" s="215">
        <f t="shared" si="14"/>
        <v>1.0719896502766604E-2</v>
      </c>
      <c r="L51" s="52">
        <f t="shared" si="15"/>
        <v>0.44226731714725032</v>
      </c>
      <c r="N51" s="27">
        <f t="shared" si="16"/>
        <v>2.5781334116380368</v>
      </c>
      <c r="O51" s="152">
        <f t="shared" si="17"/>
        <v>2.6966175687666372</v>
      </c>
      <c r="P51" s="52">
        <f t="shared" si="8"/>
        <v>4.595734130504929E-2</v>
      </c>
    </row>
    <row r="52" spans="1:16" ht="20.100000000000001" customHeight="1" x14ac:dyDescent="0.25">
      <c r="A52" s="38" t="s">
        <v>192</v>
      </c>
      <c r="B52" s="19">
        <v>1261.21</v>
      </c>
      <c r="C52" s="140">
        <v>1226.9199999999998</v>
      </c>
      <c r="D52" s="247">
        <f t="shared" si="11"/>
        <v>9.8981150487434336E-3</v>
      </c>
      <c r="E52" s="215">
        <f t="shared" si="12"/>
        <v>9.2243853617578198E-3</v>
      </c>
      <c r="F52" s="52">
        <f t="shared" si="18"/>
        <v>-2.7188176433742349E-2</v>
      </c>
      <c r="H52" s="19">
        <v>369.45600000000002</v>
      </c>
      <c r="I52" s="140">
        <v>360.64200000000011</v>
      </c>
      <c r="J52" s="247">
        <f t="shared" si="13"/>
        <v>1.0579910575219923E-2</v>
      </c>
      <c r="K52" s="215">
        <f t="shared" si="14"/>
        <v>1.0176855463351519E-2</v>
      </c>
      <c r="L52" s="52">
        <f t="shared" si="15"/>
        <v>-2.3856697414576859E-2</v>
      </c>
      <c r="N52" s="27">
        <f t="shared" si="16"/>
        <v>2.929377343979195</v>
      </c>
      <c r="O52" s="152">
        <f t="shared" si="17"/>
        <v>2.9394092524369979</v>
      </c>
      <c r="P52" s="52">
        <f t="shared" si="8"/>
        <v>3.4245873029712806E-3</v>
      </c>
    </row>
    <row r="53" spans="1:16" ht="20.100000000000001" customHeight="1" x14ac:dyDescent="0.25">
      <c r="A53" s="38" t="s">
        <v>191</v>
      </c>
      <c r="B53" s="19">
        <v>1013.1700000000001</v>
      </c>
      <c r="C53" s="140">
        <v>471.94000000000005</v>
      </c>
      <c r="D53" s="247">
        <f t="shared" si="11"/>
        <v>7.951469797999846E-3</v>
      </c>
      <c r="E53" s="215">
        <f t="shared" si="12"/>
        <v>3.5481990901020328E-3</v>
      </c>
      <c r="F53" s="52">
        <f t="shared" si="18"/>
        <v>-0.5341946563755342</v>
      </c>
      <c r="H53" s="19">
        <v>322.35000000000008</v>
      </c>
      <c r="I53" s="140">
        <v>180.64199999999997</v>
      </c>
      <c r="J53" s="247">
        <f t="shared" si="13"/>
        <v>9.2309616677551387E-3</v>
      </c>
      <c r="K53" s="215">
        <f t="shared" si="14"/>
        <v>5.0974859406578933E-3</v>
      </c>
      <c r="L53" s="52">
        <f t="shared" si="15"/>
        <v>-0.4396091205211729</v>
      </c>
      <c r="N53" s="27">
        <f t="shared" si="16"/>
        <v>3.1815983497340037</v>
      </c>
      <c r="O53" s="152">
        <f t="shared" si="17"/>
        <v>3.8276475823197851</v>
      </c>
      <c r="P53" s="52">
        <f t="shared" si="8"/>
        <v>0.20305807382625593</v>
      </c>
    </row>
    <row r="54" spans="1:16" ht="20.100000000000001" customHeight="1" x14ac:dyDescent="0.25">
      <c r="A54" s="38" t="s">
        <v>195</v>
      </c>
      <c r="B54" s="19">
        <v>277.79000000000002</v>
      </c>
      <c r="C54" s="140">
        <v>274.93999999999994</v>
      </c>
      <c r="D54" s="247">
        <f t="shared" si="11"/>
        <v>2.1801265288020539E-3</v>
      </c>
      <c r="E54" s="215">
        <f t="shared" si="12"/>
        <v>2.0670887355016582E-3</v>
      </c>
      <c r="F54" s="52">
        <f>(C54-B54)/B54</f>
        <v>-1.0259548579862771E-2</v>
      </c>
      <c r="H54" s="19">
        <v>124.621</v>
      </c>
      <c r="I54" s="140">
        <v>145.524</v>
      </c>
      <c r="J54" s="247">
        <f t="shared" si="13"/>
        <v>3.5687038126176918E-3</v>
      </c>
      <c r="K54" s="215">
        <f t="shared" si="14"/>
        <v>4.1065009467803693E-3</v>
      </c>
      <c r="L54" s="52">
        <f t="shared" si="15"/>
        <v>0.16773256513749693</v>
      </c>
      <c r="N54" s="27">
        <f t="shared" si="16"/>
        <v>4.4861586090212029</v>
      </c>
      <c r="O54" s="152">
        <f t="shared" si="17"/>
        <v>5.2929366407216127</v>
      </c>
      <c r="P54" s="52">
        <f t="shared" si="8"/>
        <v>0.17983716181546999</v>
      </c>
    </row>
    <row r="55" spans="1:16" ht="20.100000000000001" customHeight="1" x14ac:dyDescent="0.25">
      <c r="A55" s="38" t="s">
        <v>183</v>
      </c>
      <c r="B55" s="19">
        <v>709.06999999999994</v>
      </c>
      <c r="C55" s="140">
        <v>398.63000000000005</v>
      </c>
      <c r="D55" s="247">
        <f t="shared" si="11"/>
        <v>5.5648594901820522E-3</v>
      </c>
      <c r="E55" s="215">
        <f t="shared" si="12"/>
        <v>2.9970305616971935E-3</v>
      </c>
      <c r="F55" s="52">
        <f>(C55-B55)/B55</f>
        <v>-0.43781290986785493</v>
      </c>
      <c r="H55" s="19">
        <v>235.13</v>
      </c>
      <c r="I55" s="140">
        <v>142.971</v>
      </c>
      <c r="J55" s="247">
        <f t="shared" si="13"/>
        <v>6.7332899548294255E-3</v>
      </c>
      <c r="K55" s="215">
        <f t="shared" si="14"/>
        <v>4.0344585557168314E-3</v>
      </c>
      <c r="L55" s="52">
        <f t="shared" si="15"/>
        <v>-0.39194913452132862</v>
      </c>
      <c r="N55" s="27">
        <f t="shared" ref="N55:N56" si="19">(H55/B55)*10</f>
        <v>3.3160336779161437</v>
      </c>
      <c r="O55" s="152">
        <f t="shared" ref="O55:O56" si="20">(I55/C55)*10</f>
        <v>3.5865589644532521</v>
      </c>
      <c r="P55" s="52">
        <f t="shared" ref="P55:P56" si="21">(O55-N55)/N55</f>
        <v>8.1580982828591608E-2</v>
      </c>
    </row>
    <row r="56" spans="1:16" ht="20.100000000000001" customHeight="1" x14ac:dyDescent="0.25">
      <c r="A56" s="38" t="s">
        <v>197</v>
      </c>
      <c r="B56" s="19">
        <v>123.84999999999998</v>
      </c>
      <c r="C56" s="140">
        <v>378.76000000000005</v>
      </c>
      <c r="D56" s="247">
        <f t="shared" si="11"/>
        <v>9.719884466400314E-4</v>
      </c>
      <c r="E56" s="215">
        <f t="shared" si="12"/>
        <v>2.8476414107027294E-3</v>
      </c>
      <c r="F56" s="52">
        <f t="shared" si="18"/>
        <v>2.0582155833669771</v>
      </c>
      <c r="H56" s="19">
        <v>52.239000000000004</v>
      </c>
      <c r="I56" s="140">
        <v>95.091999999999999</v>
      </c>
      <c r="J56" s="247">
        <f t="shared" si="13"/>
        <v>1.4959398373254557E-3</v>
      </c>
      <c r="K56" s="215">
        <f t="shared" si="14"/>
        <v>2.6833744813998988E-3</v>
      </c>
      <c r="L56" s="52">
        <f t="shared" si="15"/>
        <v>0.82032581021841899</v>
      </c>
      <c r="N56" s="27">
        <f t="shared" si="19"/>
        <v>4.2179249091643127</v>
      </c>
      <c r="O56" s="152">
        <f t="shared" si="20"/>
        <v>2.5106135811595731</v>
      </c>
      <c r="P56" s="52">
        <f t="shared" si="21"/>
        <v>-0.40477518324123157</v>
      </c>
    </row>
    <row r="57" spans="1:16" ht="20.100000000000001" customHeight="1" x14ac:dyDescent="0.25">
      <c r="A57" s="38" t="s">
        <v>194</v>
      </c>
      <c r="B57" s="19">
        <v>188.52</v>
      </c>
      <c r="C57" s="140">
        <v>213.87000000000006</v>
      </c>
      <c r="D57" s="247">
        <f t="shared" si="11"/>
        <v>1.4795257324229209E-3</v>
      </c>
      <c r="E57" s="215">
        <f t="shared" si="12"/>
        <v>1.6079445255755434E-3</v>
      </c>
      <c r="F57" s="52">
        <f t="shared" ref="F57:F58" si="22">(C57-B57)/B57</f>
        <v>0.13446849140674755</v>
      </c>
      <c r="H57" s="19">
        <v>66.832000000000008</v>
      </c>
      <c r="I57" s="140">
        <v>75.314000000000007</v>
      </c>
      <c r="J57" s="247">
        <f t="shared" si="13"/>
        <v>1.9138316431810498E-3</v>
      </c>
      <c r="K57" s="215">
        <f t="shared" si="14"/>
        <v>2.1252646457341523E-3</v>
      </c>
      <c r="L57" s="52">
        <f t="shared" si="15"/>
        <v>0.12691525017955468</v>
      </c>
      <c r="N57" s="27">
        <f t="shared" si="16"/>
        <v>3.5450880543178442</v>
      </c>
      <c r="O57" s="152">
        <f t="shared" si="17"/>
        <v>3.5214850142609988</v>
      </c>
      <c r="P57" s="52">
        <f t="shared" ref="P57:P58" si="23">(O57-N57)/N57</f>
        <v>-6.6579559365521034E-3</v>
      </c>
    </row>
    <row r="58" spans="1:16" ht="20.100000000000001" customHeight="1" x14ac:dyDescent="0.25">
      <c r="A58" s="38" t="s">
        <v>218</v>
      </c>
      <c r="B58" s="19">
        <v>91.480000000000047</v>
      </c>
      <c r="C58" s="140">
        <v>171.40999999999997</v>
      </c>
      <c r="D58" s="247">
        <f t="shared" si="11"/>
        <v>7.1794511989204789E-4</v>
      </c>
      <c r="E58" s="215">
        <f t="shared" si="12"/>
        <v>1.288716375035787E-3</v>
      </c>
      <c r="F58" s="52">
        <f t="shared" si="22"/>
        <v>0.8737428946217739</v>
      </c>
      <c r="H58" s="19">
        <v>39.852999999999994</v>
      </c>
      <c r="I58" s="140">
        <v>65.608999999999995</v>
      </c>
      <c r="J58" s="247">
        <f t="shared" si="13"/>
        <v>1.141248690383265E-3</v>
      </c>
      <c r="K58" s="215">
        <f t="shared" si="14"/>
        <v>1.851401972302254E-3</v>
      </c>
      <c r="L58" s="52">
        <f t="shared" si="15"/>
        <v>0.64627506084861874</v>
      </c>
      <c r="N58" s="27">
        <f t="shared" si="16"/>
        <v>4.3564713598600759</v>
      </c>
      <c r="O58" s="152">
        <f t="shared" si="17"/>
        <v>3.8276063240184355</v>
      </c>
      <c r="P58" s="52">
        <f t="shared" si="23"/>
        <v>-0.12139756976587283</v>
      </c>
    </row>
    <row r="59" spans="1:16" ht="20.100000000000001" customHeight="1" x14ac:dyDescent="0.25">
      <c r="A59" s="38" t="s">
        <v>196</v>
      </c>
      <c r="B59" s="19">
        <v>270.06000000000006</v>
      </c>
      <c r="C59" s="140">
        <v>237.50999999999996</v>
      </c>
      <c r="D59" s="247">
        <f t="shared" si="11"/>
        <v>2.1194606370577877E-3</v>
      </c>
      <c r="E59" s="215">
        <f t="shared" si="12"/>
        <v>1.7856777681275874E-3</v>
      </c>
      <c r="F59" s="52">
        <f t="shared" ref="F59:F60" si="24">(C59-B59)/B59</f>
        <v>-0.12052877138413719</v>
      </c>
      <c r="H59" s="19">
        <v>121.81899999999999</v>
      </c>
      <c r="I59" s="140">
        <v>51.555000000000007</v>
      </c>
      <c r="J59" s="247">
        <f t="shared" si="13"/>
        <v>3.4884644622437196E-3</v>
      </c>
      <c r="K59" s="215">
        <f t="shared" si="14"/>
        <v>1.4548160874581647E-3</v>
      </c>
      <c r="L59" s="52">
        <f t="shared" si="15"/>
        <v>-0.57679015588701266</v>
      </c>
      <c r="N59" s="27">
        <f t="shared" si="16"/>
        <v>4.5108124120565787</v>
      </c>
      <c r="O59" s="152">
        <f t="shared" si="17"/>
        <v>2.1706454465075162</v>
      </c>
      <c r="P59" s="52">
        <f t="shared" ref="P59" si="25">(O59-N59)/N59</f>
        <v>-0.51879057512882232</v>
      </c>
    </row>
    <row r="60" spans="1:16" ht="20.100000000000001" customHeight="1" x14ac:dyDescent="0.25">
      <c r="A60" s="38" t="s">
        <v>190</v>
      </c>
      <c r="B60" s="19">
        <v>69.25</v>
      </c>
      <c r="C60" s="140">
        <v>91.259999999999991</v>
      </c>
      <c r="D60" s="247">
        <f t="shared" si="11"/>
        <v>5.4348163043861273E-4</v>
      </c>
      <c r="E60" s="215">
        <f t="shared" si="12"/>
        <v>6.8612249218695477E-4</v>
      </c>
      <c r="F60" s="52">
        <f t="shared" si="24"/>
        <v>0.31783393501805041</v>
      </c>
      <c r="H60" s="19">
        <v>41.71</v>
      </c>
      <c r="I60" s="140">
        <v>35.92</v>
      </c>
      <c r="J60" s="247">
        <f t="shared" si="13"/>
        <v>1.1944265896139811E-3</v>
      </c>
      <c r="K60" s="215">
        <f t="shared" si="14"/>
        <v>1.0136164069730826E-3</v>
      </c>
      <c r="L60" s="52">
        <f t="shared" si="15"/>
        <v>-0.13881563174298728</v>
      </c>
      <c r="N60" s="27">
        <f t="shared" ref="N60" si="26">(H60/B60)*10</f>
        <v>6.0231046931407937</v>
      </c>
      <c r="O60" s="152">
        <f t="shared" ref="O60" si="27">(I60/C60)*10</f>
        <v>3.9360070129300908</v>
      </c>
      <c r="P60" s="52">
        <f t="shared" ref="P60" si="28">(O60-N60)/N60</f>
        <v>-0.34651525858209348</v>
      </c>
    </row>
    <row r="61" spans="1:16" ht="20.100000000000001" customHeight="1" thickBot="1" x14ac:dyDescent="0.3">
      <c r="A61" s="8" t="s">
        <v>17</v>
      </c>
      <c r="B61" s="19">
        <f>B62-SUM(B39:B60)</f>
        <v>96.300000000017462</v>
      </c>
      <c r="C61" s="140">
        <f>C62-SUM(C39:C60)</f>
        <v>163.90999999994528</v>
      </c>
      <c r="D61" s="247">
        <f t="shared" si="11"/>
        <v>7.5577301099274941E-4</v>
      </c>
      <c r="E61" s="215">
        <f t="shared" si="12"/>
        <v>1.2323289249871383E-3</v>
      </c>
      <c r="F61" s="52">
        <f t="shared" si="18"/>
        <v>0.70207684319746166</v>
      </c>
      <c r="H61" s="19">
        <f>H62-SUM(H39:H60)</f>
        <v>56.226000000009662</v>
      </c>
      <c r="I61" s="140">
        <f>I62-SUM(I39:I60)</f>
        <v>72.207000000016706</v>
      </c>
      <c r="J61" s="247">
        <f t="shared" si="13"/>
        <v>1.6101133883396604E-3</v>
      </c>
      <c r="K61" s="215">
        <f t="shared" si="14"/>
        <v>2.0375890840290175E-3</v>
      </c>
      <c r="L61" s="52">
        <f t="shared" si="15"/>
        <v>0.28422793725330447</v>
      </c>
      <c r="N61" s="27">
        <f t="shared" si="16"/>
        <v>5.8386292834890412</v>
      </c>
      <c r="O61" s="152">
        <f t="shared" si="17"/>
        <v>4.4052833872271862</v>
      </c>
      <c r="P61" s="52">
        <f t="shared" si="8"/>
        <v>-0.24549356135954531</v>
      </c>
    </row>
    <row r="62" spans="1:16" ht="26.25" customHeight="1" thickBot="1" x14ac:dyDescent="0.3">
      <c r="A62" s="12" t="s">
        <v>18</v>
      </c>
      <c r="B62" s="17">
        <v>127419.21000000002</v>
      </c>
      <c r="C62" s="145">
        <v>133008.32000000001</v>
      </c>
      <c r="D62" s="253">
        <f>SUM(D39:D61)</f>
        <v>0.99999999999999989</v>
      </c>
      <c r="E62" s="254">
        <f>SUM(E39:E61)</f>
        <v>0.99999999999999967</v>
      </c>
      <c r="F62" s="57">
        <f t="shared" si="18"/>
        <v>4.3863951126364584E-2</v>
      </c>
      <c r="G62" s="1"/>
      <c r="H62" s="17">
        <v>34920.522000000004</v>
      </c>
      <c r="I62" s="145">
        <v>35437.469000000005</v>
      </c>
      <c r="J62" s="253">
        <f>SUM(J39:J61)</f>
        <v>1</v>
      </c>
      <c r="K62" s="254">
        <f>SUM(K39:K61)</f>
        <v>1</v>
      </c>
      <c r="L62" s="57">
        <f t="shared" si="15"/>
        <v>1.4803530141960652E-2</v>
      </c>
      <c r="M62" s="1"/>
      <c r="N62" s="29">
        <f t="shared" si="16"/>
        <v>2.7406010443794147</v>
      </c>
      <c r="O62" s="146">
        <f t="shared" si="17"/>
        <v>2.6643046840979574</v>
      </c>
      <c r="P62" s="57">
        <f t="shared" si="8"/>
        <v>-2.7839280160069379E-2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164</v>
      </c>
      <c r="B68" s="39">
        <v>43043.609999999993</v>
      </c>
      <c r="C68" s="147">
        <v>45093.25</v>
      </c>
      <c r="D68" s="247">
        <f>B68/$B$96</f>
        <v>0.25172116873506334</v>
      </c>
      <c r="E68" s="246">
        <f>C68/$C$96</f>
        <v>0.21776385533138667</v>
      </c>
      <c r="F68" s="61">
        <f t="shared" ref="F68:F75" si="29">(C68-B68)/B68</f>
        <v>4.7617753250714961E-2</v>
      </c>
      <c r="H68" s="19">
        <v>15682.512000000002</v>
      </c>
      <c r="I68" s="147">
        <v>15424.813999999998</v>
      </c>
      <c r="J68" s="245">
        <f>H68/$H$96</f>
        <v>0.23366637875275811</v>
      </c>
      <c r="K68" s="246">
        <f>I68/$I$96</f>
        <v>0.20955478072561859</v>
      </c>
      <c r="L68" s="61">
        <f t="shared" ref="L68:L96" si="30">(I68-H68)/H68</f>
        <v>-1.643218892483576E-2</v>
      </c>
      <c r="N68" s="41">
        <f t="shared" ref="N68:N96" si="31">(H68/B68)*10</f>
        <v>3.6434007277735314</v>
      </c>
      <c r="O68" s="149">
        <f t="shared" ref="O68:O96" si="32">(I68/C68)*10</f>
        <v>3.4206481014342498</v>
      </c>
      <c r="P68" s="61">
        <f t="shared" si="8"/>
        <v>-6.1138656706424085E-2</v>
      </c>
    </row>
    <row r="69" spans="1:16" ht="20.100000000000001" customHeight="1" x14ac:dyDescent="0.25">
      <c r="A69" s="38" t="s">
        <v>166</v>
      </c>
      <c r="B69" s="19">
        <v>28304.7</v>
      </c>
      <c r="C69" s="140">
        <v>29909.53000000001</v>
      </c>
      <c r="D69" s="247">
        <f t="shared" ref="D69:D95" si="33">B69/$B$96</f>
        <v>0.16552729115181899</v>
      </c>
      <c r="E69" s="215">
        <f t="shared" ref="E69:E95" si="34">C69/$C$96</f>
        <v>0.14443879214626959</v>
      </c>
      <c r="F69" s="52">
        <f t="shared" si="29"/>
        <v>5.66983575165965E-2</v>
      </c>
      <c r="H69" s="19">
        <v>12174.611000000001</v>
      </c>
      <c r="I69" s="140">
        <v>12844.011999999995</v>
      </c>
      <c r="J69" s="214">
        <f t="shared" ref="J69:J96" si="35">H69/$H$96</f>
        <v>0.18139933609446593</v>
      </c>
      <c r="K69" s="215">
        <f t="shared" ref="K69:K96" si="36">I69/$I$96</f>
        <v>0.17449313283759618</v>
      </c>
      <c r="L69" s="52">
        <f t="shared" si="30"/>
        <v>5.4983358400526663E-2</v>
      </c>
      <c r="N69" s="40">
        <f t="shared" si="31"/>
        <v>4.3012683405936123</v>
      </c>
      <c r="O69" s="143">
        <f t="shared" si="32"/>
        <v>4.2942874729225071</v>
      </c>
      <c r="P69" s="52">
        <f t="shared" si="8"/>
        <v>-1.6229788793278945E-3</v>
      </c>
    </row>
    <row r="70" spans="1:16" ht="20.100000000000001" customHeight="1" x14ac:dyDescent="0.25">
      <c r="A70" s="38" t="s">
        <v>169</v>
      </c>
      <c r="B70" s="19">
        <v>25333.880000000005</v>
      </c>
      <c r="C70" s="140">
        <v>24034.559999999998</v>
      </c>
      <c r="D70" s="247">
        <f t="shared" si="33"/>
        <v>0.14815378826715159</v>
      </c>
      <c r="E70" s="215">
        <f t="shared" si="34"/>
        <v>0.11606744793940406</v>
      </c>
      <c r="F70" s="52">
        <f t="shared" si="29"/>
        <v>-5.1287840630807706E-2</v>
      </c>
      <c r="H70" s="19">
        <v>10408.590000000002</v>
      </c>
      <c r="I70" s="140">
        <v>10195.379000000001</v>
      </c>
      <c r="J70" s="214">
        <f t="shared" si="35"/>
        <v>0.15508596666287713</v>
      </c>
      <c r="K70" s="215">
        <f t="shared" si="36"/>
        <v>0.13850996263290935</v>
      </c>
      <c r="L70" s="52">
        <f t="shared" si="30"/>
        <v>-2.0484138581690806E-2</v>
      </c>
      <c r="N70" s="40">
        <f t="shared" si="31"/>
        <v>4.1085652888542938</v>
      </c>
      <c r="O70" s="143">
        <f t="shared" si="32"/>
        <v>4.2419661520743466</v>
      </c>
      <c r="P70" s="52">
        <f t="shared" si="8"/>
        <v>3.2468965159673201E-2</v>
      </c>
    </row>
    <row r="71" spans="1:16" ht="20.100000000000001" customHeight="1" x14ac:dyDescent="0.25">
      <c r="A71" s="38" t="s">
        <v>174</v>
      </c>
      <c r="B71" s="19">
        <v>11464.849999999999</v>
      </c>
      <c r="C71" s="140">
        <v>42986.820000000007</v>
      </c>
      <c r="D71" s="247">
        <f t="shared" si="33"/>
        <v>6.7047012120316829E-2</v>
      </c>
      <c r="E71" s="215">
        <f t="shared" si="34"/>
        <v>0.20759150541680541</v>
      </c>
      <c r="F71" s="52">
        <f t="shared" si="29"/>
        <v>2.7494446067763652</v>
      </c>
      <c r="H71" s="19">
        <v>2272.335</v>
      </c>
      <c r="I71" s="140">
        <v>8644.7819999999992</v>
      </c>
      <c r="J71" s="214">
        <f t="shared" si="35"/>
        <v>3.3857349560016188E-2</v>
      </c>
      <c r="K71" s="215">
        <f t="shared" si="36"/>
        <v>0.11744422956612473</v>
      </c>
      <c r="L71" s="52">
        <f t="shared" si="30"/>
        <v>2.8043607126590047</v>
      </c>
      <c r="N71" s="40">
        <f t="shared" si="31"/>
        <v>1.9820015089599954</v>
      </c>
      <c r="O71" s="143">
        <f t="shared" si="32"/>
        <v>2.0110308229359601</v>
      </c>
      <c r="P71" s="52">
        <f t="shared" si="8"/>
        <v>1.4646464114549108E-2</v>
      </c>
    </row>
    <row r="72" spans="1:16" ht="20.100000000000001" customHeight="1" x14ac:dyDescent="0.25">
      <c r="A72" s="38" t="s">
        <v>167</v>
      </c>
      <c r="B72" s="19">
        <v>18235.3</v>
      </c>
      <c r="C72" s="140">
        <v>20235.850000000002</v>
      </c>
      <c r="D72" s="247">
        <f t="shared" si="33"/>
        <v>0.10664093992661165</v>
      </c>
      <c r="E72" s="215">
        <f t="shared" si="34"/>
        <v>9.7722756995950427E-2</v>
      </c>
      <c r="F72" s="52">
        <f t="shared" si="29"/>
        <v>0.10970754525563073</v>
      </c>
      <c r="H72" s="19">
        <v>6878.7480000000005</v>
      </c>
      <c r="I72" s="140">
        <v>7509.773000000002</v>
      </c>
      <c r="J72" s="214">
        <f t="shared" si="35"/>
        <v>0.10249200737182776</v>
      </c>
      <c r="K72" s="215">
        <f t="shared" si="36"/>
        <v>0.10202449341134172</v>
      </c>
      <c r="L72" s="52">
        <f t="shared" si="30"/>
        <v>9.1735443717374354E-2</v>
      </c>
      <c r="N72" s="40">
        <f t="shared" si="31"/>
        <v>3.7722154283176041</v>
      </c>
      <c r="O72" s="143">
        <f t="shared" si="32"/>
        <v>3.7111230810665234</v>
      </c>
      <c r="P72" s="52">
        <f t="shared" ref="P72:P75" si="37">(O72-N72)/N72</f>
        <v>-1.6195349500049017E-2</v>
      </c>
    </row>
    <row r="73" spans="1:16" ht="20.100000000000001" customHeight="1" x14ac:dyDescent="0.25">
      <c r="A73" s="38" t="s">
        <v>175</v>
      </c>
      <c r="B73" s="19">
        <v>14319.71</v>
      </c>
      <c r="C73" s="140">
        <v>11803.22</v>
      </c>
      <c r="D73" s="247">
        <f t="shared" si="33"/>
        <v>8.3742375166654795E-2</v>
      </c>
      <c r="E73" s="215">
        <f t="shared" si="34"/>
        <v>5.6999987637274527E-2</v>
      </c>
      <c r="F73" s="52">
        <f t="shared" si="29"/>
        <v>-0.17573610080092403</v>
      </c>
      <c r="H73" s="19">
        <v>6804.9020000000019</v>
      </c>
      <c r="I73" s="140">
        <v>5483.2429999999986</v>
      </c>
      <c r="J73" s="214">
        <f t="shared" si="35"/>
        <v>0.1013917163339267</v>
      </c>
      <c r="K73" s="215">
        <f t="shared" si="36"/>
        <v>7.4492942639715648E-2</v>
      </c>
      <c r="L73" s="52">
        <f t="shared" si="30"/>
        <v>-0.1942216067182162</v>
      </c>
      <c r="N73" s="40">
        <f t="shared" si="31"/>
        <v>4.7521227734360565</v>
      </c>
      <c r="O73" s="143">
        <f t="shared" si="32"/>
        <v>4.6455484181435223</v>
      </c>
      <c r="P73" s="52">
        <f t="shared" si="37"/>
        <v>-2.2426683899724853E-2</v>
      </c>
    </row>
    <row r="74" spans="1:16" ht="20.100000000000001" customHeight="1" x14ac:dyDescent="0.25">
      <c r="A74" s="38" t="s">
        <v>181</v>
      </c>
      <c r="B74" s="19">
        <v>3262.5900000000006</v>
      </c>
      <c r="C74" s="140">
        <v>4271.8400000000011</v>
      </c>
      <c r="D74" s="247">
        <f t="shared" si="33"/>
        <v>1.9079788333351468E-2</v>
      </c>
      <c r="E74" s="215">
        <f t="shared" si="34"/>
        <v>2.0629525433603278E-2</v>
      </c>
      <c r="F74" s="52">
        <f t="shared" si="29"/>
        <v>0.3093401254831285</v>
      </c>
      <c r="H74" s="19">
        <v>1261.5810000000001</v>
      </c>
      <c r="I74" s="140">
        <v>1897.6479999999997</v>
      </c>
      <c r="J74" s="214">
        <f t="shared" si="35"/>
        <v>1.8797311538692484E-2</v>
      </c>
      <c r="K74" s="215">
        <f t="shared" si="36"/>
        <v>2.5780616254718447E-2</v>
      </c>
      <c r="L74" s="52">
        <f t="shared" si="30"/>
        <v>0.50418245043322585</v>
      </c>
      <c r="N74" s="40">
        <f t="shared" si="31"/>
        <v>3.8668082719557155</v>
      </c>
      <c r="O74" s="143">
        <f t="shared" si="32"/>
        <v>4.4422263006105078</v>
      </c>
      <c r="P74" s="52">
        <f t="shared" si="37"/>
        <v>0.14880955769854168</v>
      </c>
    </row>
    <row r="75" spans="1:16" ht="20.100000000000001" customHeight="1" x14ac:dyDescent="0.25">
      <c r="A75" s="38" t="s">
        <v>173</v>
      </c>
      <c r="B75" s="19">
        <v>4400.7700000000004</v>
      </c>
      <c r="C75" s="140">
        <v>3415.8500000000008</v>
      </c>
      <c r="D75" s="247">
        <f t="shared" si="33"/>
        <v>2.5735921492974333E-2</v>
      </c>
      <c r="E75" s="215">
        <f t="shared" si="34"/>
        <v>1.6495787401301022E-2</v>
      </c>
      <c r="F75" s="52">
        <f t="shared" si="29"/>
        <v>-0.22380628844497658</v>
      </c>
      <c r="H75" s="19">
        <v>2150.4299999999998</v>
      </c>
      <c r="I75" s="140">
        <v>1759.5259999999998</v>
      </c>
      <c r="J75" s="214">
        <f t="shared" si="35"/>
        <v>3.2040988768973586E-2</v>
      </c>
      <c r="K75" s="215">
        <f t="shared" si="36"/>
        <v>2.3904151136670094E-2</v>
      </c>
      <c r="L75" s="52">
        <f t="shared" si="30"/>
        <v>-0.18177945806187601</v>
      </c>
      <c r="N75" s="40">
        <f t="shared" si="31"/>
        <v>4.8864857740804437</v>
      </c>
      <c r="O75" s="143">
        <f t="shared" si="32"/>
        <v>5.151063424916198</v>
      </c>
      <c r="P75" s="52">
        <f t="shared" si="37"/>
        <v>5.414477050954751E-2</v>
      </c>
    </row>
    <row r="76" spans="1:16" ht="20.100000000000001" customHeight="1" x14ac:dyDescent="0.25">
      <c r="A76" s="38" t="s">
        <v>182</v>
      </c>
      <c r="B76" s="19">
        <v>591.70999999999992</v>
      </c>
      <c r="C76" s="140">
        <v>579.17000000000007</v>
      </c>
      <c r="D76" s="247">
        <f t="shared" si="33"/>
        <v>3.4603494630730163E-3</v>
      </c>
      <c r="E76" s="215">
        <f t="shared" si="34"/>
        <v>2.7969217586286026E-3</v>
      </c>
      <c r="F76" s="52">
        <f t="shared" ref="F76:F81" si="38">(C76-B76)/B76</f>
        <v>-2.1192814047421626E-2</v>
      </c>
      <c r="H76" s="19">
        <v>1161.829</v>
      </c>
      <c r="I76" s="140">
        <v>1234.4780000000001</v>
      </c>
      <c r="J76" s="214">
        <f t="shared" si="35"/>
        <v>1.73110261391758E-2</v>
      </c>
      <c r="K76" s="215">
        <f t="shared" si="36"/>
        <v>1.6771078510288695E-2</v>
      </c>
      <c r="L76" s="52">
        <f t="shared" si="30"/>
        <v>6.2529855942656032E-2</v>
      </c>
      <c r="N76" s="40">
        <f t="shared" si="31"/>
        <v>19.635108414594988</v>
      </c>
      <c r="O76" s="143">
        <f t="shared" si="32"/>
        <v>21.314605383566136</v>
      </c>
      <c r="P76" s="52">
        <f t="shared" ref="P76:P81" si="39">(O76-N76)/N76</f>
        <v>8.5535405942691864E-2</v>
      </c>
    </row>
    <row r="77" spans="1:16" ht="20.100000000000001" customHeight="1" x14ac:dyDescent="0.25">
      <c r="A77" s="38" t="s">
        <v>184</v>
      </c>
      <c r="B77" s="19">
        <v>3286.7599999999998</v>
      </c>
      <c r="C77" s="140">
        <v>3478.5100000000007</v>
      </c>
      <c r="D77" s="247">
        <f t="shared" si="33"/>
        <v>1.9221135693582782E-2</v>
      </c>
      <c r="E77" s="215">
        <f t="shared" si="34"/>
        <v>1.6798384423584063E-2</v>
      </c>
      <c r="F77" s="52">
        <f t="shared" si="38"/>
        <v>5.8340128272219731E-2</v>
      </c>
      <c r="H77" s="19">
        <v>1152.8560000000002</v>
      </c>
      <c r="I77" s="140">
        <v>1145.6120000000003</v>
      </c>
      <c r="J77" s="214">
        <f t="shared" si="35"/>
        <v>1.7177330184309104E-2</v>
      </c>
      <c r="K77" s="215">
        <f t="shared" si="36"/>
        <v>1.5563783878148382E-2</v>
      </c>
      <c r="L77" s="52">
        <f t="shared" si="30"/>
        <v>-6.283525435960704E-3</v>
      </c>
      <c r="N77" s="40">
        <f t="shared" si="31"/>
        <v>3.5075758497730298</v>
      </c>
      <c r="O77" s="143">
        <f t="shared" si="32"/>
        <v>3.2933986103245356</v>
      </c>
      <c r="P77" s="52">
        <f t="shared" si="39"/>
        <v>-6.1061328000178043E-2</v>
      </c>
    </row>
    <row r="78" spans="1:16" ht="20.100000000000001" customHeight="1" x14ac:dyDescent="0.25">
      <c r="A78" s="38" t="s">
        <v>185</v>
      </c>
      <c r="B78" s="19">
        <v>2722.9099999999994</v>
      </c>
      <c r="C78" s="140">
        <v>1891.3699999999997</v>
      </c>
      <c r="D78" s="247">
        <f t="shared" si="33"/>
        <v>1.5923712893978717E-2</v>
      </c>
      <c r="E78" s="215">
        <f t="shared" si="34"/>
        <v>9.1337843925227112E-3</v>
      </c>
      <c r="F78" s="52">
        <f t="shared" si="38"/>
        <v>-0.30538651663110422</v>
      </c>
      <c r="H78" s="19">
        <v>1362.885</v>
      </c>
      <c r="I78" s="140">
        <v>1083.42</v>
      </c>
      <c r="J78" s="214">
        <f t="shared" si="35"/>
        <v>2.0306721436365086E-2</v>
      </c>
      <c r="K78" s="215">
        <f t="shared" si="36"/>
        <v>1.4718870550643252E-2</v>
      </c>
      <c r="L78" s="52">
        <f t="shared" si="30"/>
        <v>-0.20505398474559478</v>
      </c>
      <c r="N78" s="40">
        <f t="shared" si="31"/>
        <v>5.0052517343577287</v>
      </c>
      <c r="O78" s="143">
        <f t="shared" si="32"/>
        <v>5.7282287442435917</v>
      </c>
      <c r="P78" s="52">
        <f t="shared" si="39"/>
        <v>0.14444368600346433</v>
      </c>
    </row>
    <row r="79" spans="1:16" ht="20.100000000000001" customHeight="1" x14ac:dyDescent="0.25">
      <c r="A79" s="38" t="s">
        <v>199</v>
      </c>
      <c r="B79" s="19">
        <v>990.47</v>
      </c>
      <c r="C79" s="140">
        <v>1226.5499999999997</v>
      </c>
      <c r="D79" s="247">
        <f t="shared" si="33"/>
        <v>5.7923177446552046E-3</v>
      </c>
      <c r="E79" s="215">
        <f t="shared" si="34"/>
        <v>5.9232425419926986E-3</v>
      </c>
      <c r="F79" s="52">
        <f t="shared" si="38"/>
        <v>0.2383514896968103</v>
      </c>
      <c r="H79" s="19">
        <v>815.1329999999997</v>
      </c>
      <c r="I79" s="140">
        <v>1053.0300000000002</v>
      </c>
      <c r="J79" s="214">
        <f t="shared" si="35"/>
        <v>1.2145323167096692E-2</v>
      </c>
      <c r="K79" s="215">
        <f t="shared" si="36"/>
        <v>1.4306005294293871E-2</v>
      </c>
      <c r="L79" s="52">
        <f t="shared" si="30"/>
        <v>0.29185053236711139</v>
      </c>
      <c r="N79" s="40">
        <f t="shared" si="31"/>
        <v>8.2297596090744758</v>
      </c>
      <c r="O79" s="143">
        <f t="shared" si="32"/>
        <v>8.5853002323590601</v>
      </c>
      <c r="P79" s="52">
        <f t="shared" si="39"/>
        <v>4.3201823646531599E-2</v>
      </c>
    </row>
    <row r="80" spans="1:16" ht="20.100000000000001" customHeight="1" x14ac:dyDescent="0.25">
      <c r="A80" s="38" t="s">
        <v>188</v>
      </c>
      <c r="B80" s="19">
        <v>2204.54</v>
      </c>
      <c r="C80" s="140">
        <v>4694.1799999999994</v>
      </c>
      <c r="D80" s="247">
        <f t="shared" si="33"/>
        <v>1.2892259392815719E-2</v>
      </c>
      <c r="E80" s="215">
        <f t="shared" si="34"/>
        <v>2.266908538239068E-2</v>
      </c>
      <c r="F80" s="52">
        <f t="shared" si="38"/>
        <v>1.1293240313171906</v>
      </c>
      <c r="H80" s="19">
        <v>466.33300000000003</v>
      </c>
      <c r="I80" s="140">
        <v>927.21199999999988</v>
      </c>
      <c r="J80" s="214">
        <f t="shared" si="35"/>
        <v>6.948271004218581E-3</v>
      </c>
      <c r="K80" s="215">
        <f t="shared" si="36"/>
        <v>1.2596696942093581E-2</v>
      </c>
      <c r="L80" s="52">
        <f t="shared" si="30"/>
        <v>0.98830449485667926</v>
      </c>
      <c r="N80" s="40">
        <f t="shared" si="31"/>
        <v>2.1153301822602448</v>
      </c>
      <c r="O80" s="143">
        <f t="shared" si="32"/>
        <v>1.9752374216583088</v>
      </c>
      <c r="P80" s="52">
        <f t="shared" si="39"/>
        <v>-6.6227372812430588E-2</v>
      </c>
    </row>
    <row r="81" spans="1:16" ht="20.100000000000001" customHeight="1" x14ac:dyDescent="0.25">
      <c r="A81" s="38" t="s">
        <v>206</v>
      </c>
      <c r="B81" s="19">
        <v>3149.1099999999992</v>
      </c>
      <c r="C81" s="140">
        <v>2630.0099999999998</v>
      </c>
      <c r="D81" s="247">
        <f t="shared" si="33"/>
        <v>1.8416151658173539E-2</v>
      </c>
      <c r="E81" s="215">
        <f t="shared" si="34"/>
        <v>1.270081702161854E-2</v>
      </c>
      <c r="F81" s="52">
        <f t="shared" si="38"/>
        <v>-0.16484022469840673</v>
      </c>
      <c r="H81" s="19">
        <v>770.60399999999981</v>
      </c>
      <c r="I81" s="140">
        <v>751.08200000000011</v>
      </c>
      <c r="J81" s="214">
        <f t="shared" si="35"/>
        <v>1.1481849727415503E-2</v>
      </c>
      <c r="K81" s="215">
        <f t="shared" si="36"/>
        <v>1.0203871749569176E-2</v>
      </c>
      <c r="L81" s="52">
        <f t="shared" si="30"/>
        <v>-2.533337485920098E-2</v>
      </c>
      <c r="N81" s="40">
        <f t="shared" si="31"/>
        <v>2.4470532944228687</v>
      </c>
      <c r="O81" s="143">
        <f t="shared" si="32"/>
        <v>2.8558142364477708</v>
      </c>
      <c r="P81" s="52">
        <f t="shared" si="39"/>
        <v>0.16704210854602874</v>
      </c>
    </row>
    <row r="82" spans="1:16" ht="20.100000000000001" customHeight="1" x14ac:dyDescent="0.25">
      <c r="A82" s="38" t="s">
        <v>203</v>
      </c>
      <c r="B82" s="19">
        <v>616.15</v>
      </c>
      <c r="C82" s="140">
        <v>737.81000000000006</v>
      </c>
      <c r="D82" s="247">
        <f t="shared" si="33"/>
        <v>3.6032757967119694E-3</v>
      </c>
      <c r="E82" s="215">
        <f t="shared" si="34"/>
        <v>3.5630244017020377E-3</v>
      </c>
      <c r="F82" s="52">
        <f t="shared" ref="F82:F93" si="40">(C82-B82)/B82</f>
        <v>0.19745191917552557</v>
      </c>
      <c r="H82" s="19">
        <v>281.66399999999999</v>
      </c>
      <c r="I82" s="140">
        <v>300.21899999999999</v>
      </c>
      <c r="J82" s="214">
        <f t="shared" si="35"/>
        <v>4.1967388199681821E-3</v>
      </c>
      <c r="K82" s="215">
        <f t="shared" si="36"/>
        <v>4.0786441064809267E-3</v>
      </c>
      <c r="L82" s="52">
        <f t="shared" si="30"/>
        <v>6.5876363326516724E-2</v>
      </c>
      <c r="N82" s="40">
        <f t="shared" si="31"/>
        <v>4.571354377992372</v>
      </c>
      <c r="O82" s="143">
        <f t="shared" si="32"/>
        <v>4.0690557189520336</v>
      </c>
      <c r="P82" s="52">
        <f t="shared" ref="P82:P87" si="41">(O82-N82)/N82</f>
        <v>-0.10987961499080626</v>
      </c>
    </row>
    <row r="83" spans="1:16" ht="20.100000000000001" customHeight="1" x14ac:dyDescent="0.25">
      <c r="A83" s="38" t="s">
        <v>207</v>
      </c>
      <c r="B83" s="19">
        <v>721.56</v>
      </c>
      <c r="C83" s="140">
        <v>517.72</v>
      </c>
      <c r="D83" s="247">
        <f t="shared" si="33"/>
        <v>4.2197187111506747E-3</v>
      </c>
      <c r="E83" s="215">
        <f t="shared" si="34"/>
        <v>2.500168055799161E-3</v>
      </c>
      <c r="F83" s="52">
        <f t="shared" si="40"/>
        <v>-0.28249902987970499</v>
      </c>
      <c r="H83" s="19">
        <v>338.47499999999997</v>
      </c>
      <c r="I83" s="140">
        <v>261.12400000000002</v>
      </c>
      <c r="J83" s="214">
        <f t="shared" si="35"/>
        <v>5.043211670958057E-3</v>
      </c>
      <c r="K83" s="215">
        <f t="shared" si="36"/>
        <v>3.5475165251390673E-3</v>
      </c>
      <c r="L83" s="52">
        <f t="shared" si="30"/>
        <v>-0.2285279562744662</v>
      </c>
      <c r="N83" s="40">
        <f t="shared" si="31"/>
        <v>4.6908780974555135</v>
      </c>
      <c r="O83" s="143">
        <f t="shared" si="32"/>
        <v>5.0437302016534034</v>
      </c>
      <c r="P83" s="52">
        <f t="shared" si="41"/>
        <v>7.5220906804056242E-2</v>
      </c>
    </row>
    <row r="84" spans="1:16" ht="20.100000000000001" customHeight="1" x14ac:dyDescent="0.25">
      <c r="A84" s="38" t="s">
        <v>209</v>
      </c>
      <c r="B84" s="19">
        <v>358.93</v>
      </c>
      <c r="C84" s="140">
        <v>1042.78</v>
      </c>
      <c r="D84" s="247">
        <f t="shared" si="33"/>
        <v>2.0990404637082319E-3</v>
      </c>
      <c r="E84" s="215">
        <f t="shared" si="34"/>
        <v>5.0357823634903983E-3</v>
      </c>
      <c r="F84" s="52">
        <f t="shared" si="40"/>
        <v>1.9052461482740364</v>
      </c>
      <c r="H84" s="19">
        <v>73.820999999999998</v>
      </c>
      <c r="I84" s="140">
        <v>223.88300000000004</v>
      </c>
      <c r="J84" s="214">
        <f t="shared" si="35"/>
        <v>1.0999185427632611E-3</v>
      </c>
      <c r="K84" s="215">
        <f t="shared" si="36"/>
        <v>3.0415765774027279E-3</v>
      </c>
      <c r="L84" s="52">
        <f t="shared" si="30"/>
        <v>2.0327819997019825</v>
      </c>
      <c r="N84" s="40">
        <f t="shared" si="31"/>
        <v>2.0566962917560527</v>
      </c>
      <c r="O84" s="143">
        <f t="shared" si="32"/>
        <v>2.1469821055256149</v>
      </c>
      <c r="P84" s="52">
        <f t="shared" si="41"/>
        <v>4.3898466745653585E-2</v>
      </c>
    </row>
    <row r="85" spans="1:16" ht="20.100000000000001" customHeight="1" x14ac:dyDescent="0.25">
      <c r="A85" s="38" t="s">
        <v>200</v>
      </c>
      <c r="B85" s="19">
        <v>428.44000000000005</v>
      </c>
      <c r="C85" s="140">
        <v>433.13999999999993</v>
      </c>
      <c r="D85" s="247">
        <f t="shared" si="33"/>
        <v>2.5055383954285097E-3</v>
      </c>
      <c r="E85" s="215">
        <f t="shared" si="34"/>
        <v>2.0917151968029984E-3</v>
      </c>
      <c r="F85" s="52">
        <f t="shared" si="40"/>
        <v>1.0970030809447938E-2</v>
      </c>
      <c r="H85" s="19">
        <v>180.93200000000002</v>
      </c>
      <c r="I85" s="140">
        <v>199.33199999999999</v>
      </c>
      <c r="J85" s="214">
        <f t="shared" si="35"/>
        <v>2.6958516110489206E-3</v>
      </c>
      <c r="K85" s="215">
        <f t="shared" si="36"/>
        <v>2.7080374227915491E-3</v>
      </c>
      <c r="L85" s="52">
        <f t="shared" si="30"/>
        <v>0.10169566466959949</v>
      </c>
      <c r="N85" s="40">
        <f t="shared" si="31"/>
        <v>4.2230417327980581</v>
      </c>
      <c r="O85" s="143">
        <f t="shared" si="32"/>
        <v>4.6020224407812718</v>
      </c>
      <c r="P85" s="52">
        <f t="shared" si="41"/>
        <v>8.9741170455379965E-2</v>
      </c>
    </row>
    <row r="86" spans="1:16" ht="20.100000000000001" customHeight="1" x14ac:dyDescent="0.25">
      <c r="A86" s="38" t="s">
        <v>211</v>
      </c>
      <c r="B86" s="19">
        <v>1004.71</v>
      </c>
      <c r="C86" s="140">
        <v>511.9</v>
      </c>
      <c r="D86" s="247">
        <f t="shared" si="33"/>
        <v>5.8755939717836285E-3</v>
      </c>
      <c r="E86" s="215">
        <f t="shared" si="34"/>
        <v>2.4720621721463151E-3</v>
      </c>
      <c r="F86" s="52">
        <f t="shared" si="40"/>
        <v>-0.49049974619541964</v>
      </c>
      <c r="H86" s="19">
        <v>349.28699999999992</v>
      </c>
      <c r="I86" s="140">
        <v>194.24800000000002</v>
      </c>
      <c r="J86" s="214">
        <f t="shared" si="35"/>
        <v>5.2043083681628678E-3</v>
      </c>
      <c r="K86" s="215">
        <f t="shared" si="36"/>
        <v>2.6389684210383329E-3</v>
      </c>
      <c r="L86" s="52">
        <f t="shared" si="30"/>
        <v>-0.44387280374019056</v>
      </c>
      <c r="N86" s="40">
        <f t="shared" si="31"/>
        <v>3.4764957052283734</v>
      </c>
      <c r="O86" s="143">
        <f t="shared" si="32"/>
        <v>3.794647392068764</v>
      </c>
      <c r="P86" s="52">
        <f t="shared" si="41"/>
        <v>9.1515052459842178E-2</v>
      </c>
    </row>
    <row r="87" spans="1:16" ht="20.100000000000001" customHeight="1" x14ac:dyDescent="0.25">
      <c r="A87" s="38" t="s">
        <v>208</v>
      </c>
      <c r="B87" s="19">
        <v>245.57</v>
      </c>
      <c r="C87" s="140">
        <v>571.05999999999995</v>
      </c>
      <c r="D87" s="247">
        <f t="shared" si="33"/>
        <v>1.4361055544892612E-3</v>
      </c>
      <c r="E87" s="215">
        <f t="shared" si="34"/>
        <v>2.7577570307205992E-3</v>
      </c>
      <c r="F87" s="52">
        <f t="shared" si="40"/>
        <v>1.3254469194119802</v>
      </c>
      <c r="H87" s="19">
        <v>64.213999999999999</v>
      </c>
      <c r="I87" s="140">
        <v>181.03800000000001</v>
      </c>
      <c r="J87" s="214">
        <f t="shared" si="35"/>
        <v>9.5677611120142025E-4</v>
      </c>
      <c r="K87" s="215">
        <f t="shared" si="36"/>
        <v>2.4595031352082782E-3</v>
      </c>
      <c r="L87" s="52">
        <f t="shared" si="30"/>
        <v>1.8192917432335629</v>
      </c>
      <c r="N87" s="40">
        <f t="shared" si="31"/>
        <v>2.6148959563464591</v>
      </c>
      <c r="O87" s="143">
        <f t="shared" si="32"/>
        <v>3.1702097853115263</v>
      </c>
      <c r="P87" s="52">
        <f t="shared" si="41"/>
        <v>0.21236555420772971</v>
      </c>
    </row>
    <row r="88" spans="1:16" ht="20.100000000000001" customHeight="1" x14ac:dyDescent="0.25">
      <c r="A88" s="38" t="s">
        <v>205</v>
      </c>
      <c r="B88" s="19">
        <v>885.6400000000001</v>
      </c>
      <c r="C88" s="140">
        <v>2019.1700000000003</v>
      </c>
      <c r="D88" s="247">
        <f t="shared" si="33"/>
        <v>5.1792666990180779E-3</v>
      </c>
      <c r="E88" s="215">
        <f t="shared" si="34"/>
        <v>9.7509548273738544E-3</v>
      </c>
      <c r="F88" s="52">
        <f t="shared" si="40"/>
        <v>1.2798992818752541</v>
      </c>
      <c r="H88" s="19">
        <v>164.464</v>
      </c>
      <c r="I88" s="140">
        <v>179.935</v>
      </c>
      <c r="J88" s="214">
        <f t="shared" si="35"/>
        <v>2.4504816138634935E-3</v>
      </c>
      <c r="K88" s="215">
        <f t="shared" si="36"/>
        <v>2.4445182593361699E-3</v>
      </c>
      <c r="L88" s="52">
        <f t="shared" si="30"/>
        <v>9.4069218795602705E-2</v>
      </c>
      <c r="N88" s="40">
        <f t="shared" ref="N88:N93" si="42">(H88/B88)*10</f>
        <v>1.8570073619077725</v>
      </c>
      <c r="O88" s="143">
        <f t="shared" ref="O88:O93" si="43">(I88/C88)*10</f>
        <v>0.89113348554108851</v>
      </c>
      <c r="P88" s="52">
        <f t="shared" ref="P88:P93" si="44">(O88-N88)/N88</f>
        <v>-0.52012388113227825</v>
      </c>
    </row>
    <row r="89" spans="1:16" ht="20.100000000000001" customHeight="1" x14ac:dyDescent="0.25">
      <c r="A89" s="38" t="s">
        <v>220</v>
      </c>
      <c r="B89" s="19">
        <v>194.63</v>
      </c>
      <c r="C89" s="140">
        <v>122.80999999999999</v>
      </c>
      <c r="D89" s="247">
        <f t="shared" si="33"/>
        <v>1.1382059049160928E-3</v>
      </c>
      <c r="E89" s="215">
        <f t="shared" si="34"/>
        <v>5.9307277859208625E-4</v>
      </c>
      <c r="F89" s="52">
        <f t="shared" si="40"/>
        <v>-0.36900786106972211</v>
      </c>
      <c r="H89" s="19">
        <v>218.30599999999998</v>
      </c>
      <c r="I89" s="140">
        <v>168.89600000000002</v>
      </c>
      <c r="J89" s="214">
        <f t="shared" si="35"/>
        <v>3.2527169422857513E-3</v>
      </c>
      <c r="K89" s="215">
        <f t="shared" si="36"/>
        <v>2.2945472305490417E-3</v>
      </c>
      <c r="L89" s="52">
        <f t="shared" si="30"/>
        <v>-0.22633367841470217</v>
      </c>
      <c r="N89" s="40">
        <f t="shared" ref="N89" si="45">(H89/B89)*10</f>
        <v>11.216462004829676</v>
      </c>
      <c r="O89" s="143">
        <f t="shared" ref="O89" si="46">(I89/C89)*10</f>
        <v>13.752626007654102</v>
      </c>
      <c r="P89" s="52">
        <f t="shared" ref="P89" si="47">(O89-N89)/N89</f>
        <v>0.22611087183573431</v>
      </c>
    </row>
    <row r="90" spans="1:16" ht="20.100000000000001" customHeight="1" x14ac:dyDescent="0.25">
      <c r="A90" s="38" t="s">
        <v>212</v>
      </c>
      <c r="B90" s="19">
        <v>268.47000000000003</v>
      </c>
      <c r="C90" s="140">
        <v>479.25</v>
      </c>
      <c r="D90" s="247">
        <f t="shared" si="33"/>
        <v>1.5700258916550556E-3</v>
      </c>
      <c r="E90" s="215">
        <f t="shared" si="34"/>
        <v>2.314389130691779E-3</v>
      </c>
      <c r="F90" s="52">
        <f t="shared" si="40"/>
        <v>0.78511565538048922</v>
      </c>
      <c r="H90" s="19">
        <v>87.835000000000022</v>
      </c>
      <c r="I90" s="140">
        <v>151.55500000000001</v>
      </c>
      <c r="J90" s="214">
        <f t="shared" si="35"/>
        <v>1.3087244172201821E-3</v>
      </c>
      <c r="K90" s="215">
        <f t="shared" si="36"/>
        <v>2.058959984403775E-3</v>
      </c>
      <c r="L90" s="52">
        <f t="shared" si="30"/>
        <v>0.72545112995958294</v>
      </c>
      <c r="N90" s="40">
        <f t="shared" si="42"/>
        <v>3.2716877118486245</v>
      </c>
      <c r="O90" s="143">
        <f t="shared" si="43"/>
        <v>3.1623369848721961</v>
      </c>
      <c r="P90" s="52">
        <f t="shared" si="44"/>
        <v>-3.3423338841420548E-2</v>
      </c>
    </row>
    <row r="91" spans="1:16" ht="20.100000000000001" customHeight="1" x14ac:dyDescent="0.25">
      <c r="A91" s="38" t="s">
        <v>187</v>
      </c>
      <c r="B91" s="19">
        <v>390.7399999999999</v>
      </c>
      <c r="C91" s="140">
        <v>466.81</v>
      </c>
      <c r="D91" s="247">
        <f t="shared" si="33"/>
        <v>2.2850669233258694E-3</v>
      </c>
      <c r="E91" s="215">
        <f t="shared" si="34"/>
        <v>2.2543140116812297E-3</v>
      </c>
      <c r="F91" s="52">
        <f t="shared" si="40"/>
        <v>0.19468188565286412</v>
      </c>
      <c r="H91" s="19">
        <v>138.51000000000002</v>
      </c>
      <c r="I91" s="140">
        <v>143.50899999999999</v>
      </c>
      <c r="J91" s="214">
        <f t="shared" si="35"/>
        <v>2.0637720615832799E-3</v>
      </c>
      <c r="K91" s="215">
        <f t="shared" si="36"/>
        <v>1.9496505453584594E-3</v>
      </c>
      <c r="L91" s="52">
        <f t="shared" si="30"/>
        <v>3.6091256948956513E-2</v>
      </c>
      <c r="N91" s="40">
        <f t="shared" si="42"/>
        <v>3.5448124072273135</v>
      </c>
      <c r="O91" s="143">
        <f t="shared" si="43"/>
        <v>3.0742486236370254</v>
      </c>
      <c r="P91" s="52">
        <f t="shared" si="44"/>
        <v>-0.13274716107145268</v>
      </c>
    </row>
    <row r="92" spans="1:16" ht="20.100000000000001" customHeight="1" x14ac:dyDescent="0.25">
      <c r="A92" s="38" t="s">
        <v>202</v>
      </c>
      <c r="B92" s="19">
        <v>331.28000000000003</v>
      </c>
      <c r="C92" s="140">
        <v>377.80999999999995</v>
      </c>
      <c r="D92" s="247">
        <f t="shared" si="33"/>
        <v>1.9373418906674369E-3</v>
      </c>
      <c r="E92" s="215">
        <f t="shared" si="34"/>
        <v>1.8245161345157243E-3</v>
      </c>
      <c r="F92" s="52">
        <f t="shared" si="40"/>
        <v>0.1404552040569908</v>
      </c>
      <c r="H92" s="19">
        <v>126.03299999999999</v>
      </c>
      <c r="I92" s="140">
        <v>134.78100000000003</v>
      </c>
      <c r="J92" s="214">
        <f t="shared" si="35"/>
        <v>1.8778671881995918E-3</v>
      </c>
      <c r="K92" s="215">
        <f t="shared" si="36"/>
        <v>1.8310757524194203E-3</v>
      </c>
      <c r="L92" s="52">
        <f t="shared" si="30"/>
        <v>6.941039251624613E-2</v>
      </c>
      <c r="N92" s="40">
        <f t="shared" si="42"/>
        <v>3.8044252595991299</v>
      </c>
      <c r="O92" s="143">
        <f t="shared" si="43"/>
        <v>3.5674280723114808</v>
      </c>
      <c r="P92" s="52">
        <f t="shared" si="44"/>
        <v>-6.2295135563425766E-2</v>
      </c>
    </row>
    <row r="93" spans="1:16" ht="20.100000000000001" customHeight="1" x14ac:dyDescent="0.25">
      <c r="A93" s="38" t="s">
        <v>223</v>
      </c>
      <c r="B93" s="19">
        <v>218.16</v>
      </c>
      <c r="C93" s="140">
        <v>124.08999999999999</v>
      </c>
      <c r="D93" s="247">
        <f t="shared" si="33"/>
        <v>1.2758105133663608E-3</v>
      </c>
      <c r="E93" s="215">
        <f t="shared" si="34"/>
        <v>5.9925414131985981E-4</v>
      </c>
      <c r="F93" s="52">
        <f t="shared" si="40"/>
        <v>-0.43119728639530625</v>
      </c>
      <c r="H93" s="19">
        <v>141.98500000000001</v>
      </c>
      <c r="I93" s="140">
        <v>104.771</v>
      </c>
      <c r="J93" s="214">
        <f t="shared" si="35"/>
        <v>2.1155488857403943E-3</v>
      </c>
      <c r="K93" s="215">
        <f t="shared" si="36"/>
        <v>1.423373009969766E-3</v>
      </c>
      <c r="L93" s="52">
        <f t="shared" si="30"/>
        <v>-0.26209810895517138</v>
      </c>
      <c r="N93" s="40">
        <f t="shared" si="42"/>
        <v>6.5082966629996344</v>
      </c>
      <c r="O93" s="143">
        <f t="shared" si="43"/>
        <v>8.4431461036344597</v>
      </c>
      <c r="P93" s="52">
        <f t="shared" si="44"/>
        <v>0.29728968128245481</v>
      </c>
    </row>
    <row r="94" spans="1:16" ht="20.100000000000001" customHeight="1" x14ac:dyDescent="0.25">
      <c r="A94" s="38" t="s">
        <v>224</v>
      </c>
      <c r="B94" s="19">
        <v>54.96</v>
      </c>
      <c r="C94" s="140">
        <v>146.33999999999997</v>
      </c>
      <c r="D94" s="247">
        <f t="shared" si="33"/>
        <v>3.2140880919790608E-4</v>
      </c>
      <c r="E94" s="215">
        <f t="shared" si="34"/>
        <v>7.0670361061123609E-4</v>
      </c>
      <c r="F94" s="52">
        <f t="shared" ref="F94" si="48">(C94-B94)/B94</f>
        <v>1.6626637554585146</v>
      </c>
      <c r="H94" s="19">
        <v>41.488</v>
      </c>
      <c r="I94" s="140">
        <v>98.837999999999994</v>
      </c>
      <c r="J94" s="214">
        <f t="shared" si="35"/>
        <v>6.1816313111664935E-4</v>
      </c>
      <c r="K94" s="215">
        <f t="shared" si="36"/>
        <v>1.342769865319523E-3</v>
      </c>
      <c r="L94" s="52">
        <f t="shared" si="30"/>
        <v>1.3823274199768607</v>
      </c>
      <c r="N94" s="40">
        <f t="shared" si="31"/>
        <v>7.5487627365356627</v>
      </c>
      <c r="O94" s="143">
        <f t="shared" si="32"/>
        <v>6.7539975399754004</v>
      </c>
      <c r="P94" s="52">
        <f t="shared" ref="P94" si="49">(O94-N94)/N94</f>
        <v>-0.10528416699516008</v>
      </c>
    </row>
    <row r="95" spans="1:16" ht="20.100000000000001" customHeight="1" thickBot="1" x14ac:dyDescent="0.3">
      <c r="A95" s="8" t="s">
        <v>17</v>
      </c>
      <c r="B95" s="19">
        <f>B96-SUM(B68:B94)</f>
        <v>3967.0299999999988</v>
      </c>
      <c r="C95" s="140">
        <f>C96-SUM(C68:C94)</f>
        <v>3272.679999999993</v>
      </c>
      <c r="D95" s="247">
        <f t="shared" si="33"/>
        <v>2.319938843435897E-2</v>
      </c>
      <c r="E95" s="215">
        <f t="shared" si="34"/>
        <v>1.5804392321820251E-2</v>
      </c>
      <c r="F95" s="52">
        <f>(C95-B95)/B95</f>
        <v>-0.17503018631066719</v>
      </c>
      <c r="H95" s="196">
        <f>H96-SUM(H68:H94)</f>
        <v>1544.6070000000182</v>
      </c>
      <c r="I95" s="119">
        <f>I96-SUM(I68:I94)</f>
        <v>1311.4099999999889</v>
      </c>
      <c r="J95" s="214">
        <f t="shared" si="35"/>
        <v>2.3014343893769419E-2</v>
      </c>
      <c r="K95" s="215">
        <f t="shared" si="36"/>
        <v>1.7816243034851582E-2</v>
      </c>
      <c r="L95" s="52">
        <f t="shared" si="30"/>
        <v>-0.1509749729219319</v>
      </c>
      <c r="N95" s="40">
        <f t="shared" si="31"/>
        <v>3.8936105852489611</v>
      </c>
      <c r="O95" s="143">
        <f t="shared" si="32"/>
        <v>4.0071439920798602</v>
      </c>
      <c r="P95" s="52">
        <f>(O95-N95)/N95</f>
        <v>2.9158901319259599E-2</v>
      </c>
    </row>
    <row r="96" spans="1:16" ht="26.25" customHeight="1" thickBot="1" x14ac:dyDescent="0.3">
      <c r="A96" s="12" t="s">
        <v>18</v>
      </c>
      <c r="B96" s="17">
        <v>170997.18</v>
      </c>
      <c r="C96" s="145">
        <v>207074.08000000005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0.21097950270291038</v>
      </c>
      <c r="G96" s="1"/>
      <c r="H96" s="17">
        <v>67114.970000000016</v>
      </c>
      <c r="I96" s="145">
        <v>73607.549999999959</v>
      </c>
      <c r="J96" s="255">
        <f t="shared" si="35"/>
        <v>1</v>
      </c>
      <c r="K96" s="244">
        <f t="shared" si="36"/>
        <v>1</v>
      </c>
      <c r="L96" s="57">
        <f t="shared" si="30"/>
        <v>9.6738179276545044E-2</v>
      </c>
      <c r="M96" s="1"/>
      <c r="N96" s="37">
        <f t="shared" si="31"/>
        <v>3.9249167734812946</v>
      </c>
      <c r="O96" s="150">
        <f t="shared" si="32"/>
        <v>3.5546481722869396</v>
      </c>
      <c r="P96" s="57">
        <f>(O96-N96)/N96</f>
        <v>-9.4337949710443625E-2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84" workbookViewId="0">
      <selection activeCell="H89" sqref="H89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9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L5</f>
        <v>2024/2023</v>
      </c>
    </row>
    <row r="6" spans="1:19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164</v>
      </c>
      <c r="B7" s="39">
        <v>30040.84</v>
      </c>
      <c r="C7" s="147">
        <v>33101.590000000004</v>
      </c>
      <c r="D7" s="247">
        <f>B7/$B$33</f>
        <v>0.20520659607365502</v>
      </c>
      <c r="E7" s="246">
        <f>C7/$C$33</f>
        <v>0.17361157403850164</v>
      </c>
      <c r="F7" s="52">
        <f>(C7-B7)/B7</f>
        <v>0.10188629878525379</v>
      </c>
      <c r="H7" s="39">
        <v>9281.3529999999992</v>
      </c>
      <c r="I7" s="147">
        <v>9588.0329999999994</v>
      </c>
      <c r="J7" s="247">
        <f>H7/$H$33</f>
        <v>0.23963829703458558</v>
      </c>
      <c r="K7" s="246">
        <f>I7/$I$33</f>
        <v>0.20088963968258183</v>
      </c>
      <c r="L7" s="52">
        <f t="shared" ref="L7:L33" si="0">(I7-H7)/H7</f>
        <v>3.3042596268022598E-2</v>
      </c>
      <c r="N7" s="27">
        <f t="shared" ref="N7:O33" si="1">(H7/B7)*10</f>
        <v>3.0895783872887703</v>
      </c>
      <c r="O7" s="151">
        <f t="shared" si="1"/>
        <v>2.8965475676546051</v>
      </c>
      <c r="P7" s="61">
        <f>(O7-N7)/N7</f>
        <v>-6.2478045686860717E-2</v>
      </c>
      <c r="R7" s="119"/>
      <c r="S7" s="2"/>
    </row>
    <row r="8" spans="1:19" ht="20.100000000000001" customHeight="1" x14ac:dyDescent="0.25">
      <c r="A8" s="8" t="s">
        <v>174</v>
      </c>
      <c r="B8" s="19">
        <v>7909.36</v>
      </c>
      <c r="C8" s="140">
        <v>32676.049999999996</v>
      </c>
      <c r="D8" s="247">
        <f t="shared" ref="D8:D32" si="2">B8/$B$33</f>
        <v>5.4028211019436341E-2</v>
      </c>
      <c r="E8" s="215">
        <f t="shared" ref="E8:E32" si="3">C8/$C$33</f>
        <v>0.1713796972852597</v>
      </c>
      <c r="F8" s="52">
        <f t="shared" ref="F8:F33" si="4">(C8-B8)/B8</f>
        <v>3.1313140380511189</v>
      </c>
      <c r="H8" s="19">
        <v>1578.944</v>
      </c>
      <c r="I8" s="140">
        <v>6347.9290000000001</v>
      </c>
      <c r="J8" s="247">
        <f t="shared" ref="J8:J32" si="5">H8/$H$33</f>
        <v>4.0767272969035519E-2</v>
      </c>
      <c r="K8" s="215">
        <f t="shared" ref="K8:K32" si="6">I8/$I$33</f>
        <v>0.13300258452808955</v>
      </c>
      <c r="L8" s="52">
        <f t="shared" si="0"/>
        <v>3.0203636101090354</v>
      </c>
      <c r="N8" s="27">
        <f t="shared" si="1"/>
        <v>1.9962980569856477</v>
      </c>
      <c r="O8" s="152">
        <f t="shared" si="1"/>
        <v>1.9426855449174552</v>
      </c>
      <c r="P8" s="52">
        <f t="shared" ref="P8:P71" si="7">(O8-N8)/N8</f>
        <v>-2.6855965661333085E-2</v>
      </c>
    </row>
    <row r="9" spans="1:19" ht="20.100000000000001" customHeight="1" x14ac:dyDescent="0.25">
      <c r="A9" s="8" t="s">
        <v>168</v>
      </c>
      <c r="B9" s="19">
        <v>18451.02</v>
      </c>
      <c r="C9" s="140">
        <v>25770.05</v>
      </c>
      <c r="D9" s="247">
        <f t="shared" si="2"/>
        <v>0.12603745462133983</v>
      </c>
      <c r="E9" s="215">
        <f t="shared" si="3"/>
        <v>0.13515903446181554</v>
      </c>
      <c r="F9" s="52">
        <f t="shared" si="4"/>
        <v>0.39667346303889967</v>
      </c>
      <c r="H9" s="19">
        <v>4096.6400000000003</v>
      </c>
      <c r="I9" s="140">
        <v>5517.5630000000001</v>
      </c>
      <c r="J9" s="247">
        <f t="shared" si="5"/>
        <v>0.10577249170069977</v>
      </c>
      <c r="K9" s="215">
        <f t="shared" si="6"/>
        <v>0.11560465457262666</v>
      </c>
      <c r="L9" s="52">
        <f t="shared" si="0"/>
        <v>0.34685083385408522</v>
      </c>
      <c r="N9" s="27">
        <f t="shared" si="1"/>
        <v>2.2202783369157912</v>
      </c>
      <c r="O9" s="152">
        <f t="shared" si="1"/>
        <v>2.1410757837101597</v>
      </c>
      <c r="P9" s="52">
        <f t="shared" si="7"/>
        <v>-3.5672353276054794E-2</v>
      </c>
    </row>
    <row r="10" spans="1:19" ht="20.100000000000001" customHeight="1" x14ac:dyDescent="0.25">
      <c r="A10" s="8" t="s">
        <v>166</v>
      </c>
      <c r="B10" s="19">
        <v>11412.189999999999</v>
      </c>
      <c r="C10" s="140">
        <v>14876.099999999999</v>
      </c>
      <c r="D10" s="247">
        <f t="shared" si="2"/>
        <v>7.795576500676428E-2</v>
      </c>
      <c r="E10" s="215">
        <f t="shared" si="3"/>
        <v>7.8022328732672772E-2</v>
      </c>
      <c r="F10" s="52">
        <f t="shared" si="4"/>
        <v>0.30352719329068306</v>
      </c>
      <c r="H10" s="19">
        <v>2802.9589999999998</v>
      </c>
      <c r="I10" s="140">
        <v>3739.2169999999996</v>
      </c>
      <c r="J10" s="247">
        <f t="shared" si="5"/>
        <v>7.2370517683980451E-2</v>
      </c>
      <c r="K10" s="215">
        <f t="shared" si="6"/>
        <v>7.8344531753800239E-2</v>
      </c>
      <c r="L10" s="52">
        <f t="shared" si="0"/>
        <v>0.33402486443790291</v>
      </c>
      <c r="N10" s="27">
        <f t="shared" si="1"/>
        <v>2.4561096511712477</v>
      </c>
      <c r="O10" s="152">
        <f t="shared" si="1"/>
        <v>2.5135734500305862</v>
      </c>
      <c r="P10" s="52">
        <f t="shared" si="7"/>
        <v>2.3396267683706905E-2</v>
      </c>
    </row>
    <row r="11" spans="1:19" ht="20.100000000000001" customHeight="1" x14ac:dyDescent="0.25">
      <c r="A11" s="8" t="s">
        <v>172</v>
      </c>
      <c r="B11" s="19">
        <v>12058.810000000001</v>
      </c>
      <c r="C11" s="140">
        <v>13989.919999999998</v>
      </c>
      <c r="D11" s="247">
        <f t="shared" si="2"/>
        <v>8.237277495565877E-2</v>
      </c>
      <c r="E11" s="215">
        <f t="shared" si="3"/>
        <v>7.3374482369962107E-2</v>
      </c>
      <c r="F11" s="52">
        <f t="shared" si="4"/>
        <v>0.16014100893869268</v>
      </c>
      <c r="H11" s="19">
        <v>2452.0810000000001</v>
      </c>
      <c r="I11" s="140">
        <v>2753.4650000000001</v>
      </c>
      <c r="J11" s="247">
        <f t="shared" si="5"/>
        <v>6.3311083527462397E-2</v>
      </c>
      <c r="K11" s="215">
        <f t="shared" si="6"/>
        <v>5.7690935328299373E-2</v>
      </c>
      <c r="L11" s="52">
        <f t="shared" si="0"/>
        <v>0.12290947974393994</v>
      </c>
      <c r="N11" s="27">
        <f t="shared" si="1"/>
        <v>2.0334353058054648</v>
      </c>
      <c r="O11" s="152">
        <f t="shared" si="1"/>
        <v>1.9681778023033729</v>
      </c>
      <c r="P11" s="52">
        <f t="shared" si="7"/>
        <v>-3.2092244742570129E-2</v>
      </c>
    </row>
    <row r="12" spans="1:19" ht="20.100000000000001" customHeight="1" x14ac:dyDescent="0.25">
      <c r="A12" s="8" t="s">
        <v>167</v>
      </c>
      <c r="B12" s="19">
        <v>7828.32</v>
      </c>
      <c r="C12" s="140">
        <v>9130.08</v>
      </c>
      <c r="D12" s="247">
        <f t="shared" si="2"/>
        <v>5.3474633205173858E-2</v>
      </c>
      <c r="E12" s="215">
        <f t="shared" si="3"/>
        <v>4.7885541446723336E-2</v>
      </c>
      <c r="F12" s="52">
        <f t="shared" si="4"/>
        <v>0.16628855233306766</v>
      </c>
      <c r="H12" s="19">
        <v>2333.663</v>
      </c>
      <c r="I12" s="140">
        <v>2645.442</v>
      </c>
      <c r="J12" s="247">
        <f t="shared" si="5"/>
        <v>6.0253610348903031E-2</v>
      </c>
      <c r="K12" s="215">
        <f t="shared" si="6"/>
        <v>5.5427624225028081E-2</v>
      </c>
      <c r="L12" s="52">
        <f t="shared" si="0"/>
        <v>0.13360069555887033</v>
      </c>
      <c r="N12" s="27">
        <f t="shared" si="1"/>
        <v>2.981052128681505</v>
      </c>
      <c r="O12" s="152">
        <f t="shared" si="1"/>
        <v>2.8975014457704642</v>
      </c>
      <c r="P12" s="52">
        <f t="shared" si="7"/>
        <v>-2.802724652386224E-2</v>
      </c>
    </row>
    <row r="13" spans="1:19" ht="20.100000000000001" customHeight="1" x14ac:dyDescent="0.25">
      <c r="A13" s="8" t="s">
        <v>169</v>
      </c>
      <c r="B13" s="19">
        <v>6194.7000000000007</v>
      </c>
      <c r="C13" s="140">
        <v>6582.66</v>
      </c>
      <c r="D13" s="247">
        <f t="shared" si="2"/>
        <v>4.231550451643399E-2</v>
      </c>
      <c r="E13" s="215">
        <f t="shared" si="3"/>
        <v>3.4524805725654958E-2</v>
      </c>
      <c r="F13" s="52">
        <f t="shared" si="4"/>
        <v>6.2627730156423894E-2</v>
      </c>
      <c r="H13" s="19">
        <v>2192.2139999999999</v>
      </c>
      <c r="I13" s="140">
        <v>2464.471</v>
      </c>
      <c r="J13" s="247">
        <f t="shared" si="5"/>
        <v>5.6601492228059533E-2</v>
      </c>
      <c r="K13" s="215">
        <f t="shared" si="6"/>
        <v>5.163589770687816E-2</v>
      </c>
      <c r="L13" s="52">
        <f t="shared" si="0"/>
        <v>0.12419271111305742</v>
      </c>
      <c r="N13" s="27">
        <f t="shared" si="1"/>
        <v>3.5388541818005708</v>
      </c>
      <c r="O13" s="152">
        <f t="shared" si="1"/>
        <v>3.7438831718484629</v>
      </c>
      <c r="P13" s="52">
        <f t="shared" si="7"/>
        <v>5.7936546552922179E-2</v>
      </c>
    </row>
    <row r="14" spans="1:19" ht="20.100000000000001" customHeight="1" x14ac:dyDescent="0.25">
      <c r="A14" s="8" t="s">
        <v>165</v>
      </c>
      <c r="B14" s="19">
        <v>9001.7899999999991</v>
      </c>
      <c r="C14" s="140">
        <v>10019.530000000002</v>
      </c>
      <c r="D14" s="247">
        <f t="shared" si="2"/>
        <v>6.1490513729638277E-2</v>
      </c>
      <c r="E14" s="215">
        <f t="shared" si="3"/>
        <v>5.2550538340484204E-2</v>
      </c>
      <c r="F14" s="52">
        <f t="shared" si="4"/>
        <v>0.11305973589697199</v>
      </c>
      <c r="H14" s="19">
        <v>2243.8339999999998</v>
      </c>
      <c r="I14" s="140">
        <v>2385.2089999999998</v>
      </c>
      <c r="J14" s="247">
        <f t="shared" si="5"/>
        <v>5.7934285937438469E-2</v>
      </c>
      <c r="K14" s="215">
        <f t="shared" si="6"/>
        <v>4.9975190592027721E-2</v>
      </c>
      <c r="L14" s="52">
        <f t="shared" si="0"/>
        <v>6.3005997769888508E-2</v>
      </c>
      <c r="N14" s="27">
        <f t="shared" si="1"/>
        <v>2.4926531278779001</v>
      </c>
      <c r="O14" s="152">
        <f t="shared" si="1"/>
        <v>2.3805597667754865</v>
      </c>
      <c r="P14" s="52">
        <f t="shared" si="7"/>
        <v>-4.496949850292379E-2</v>
      </c>
    </row>
    <row r="15" spans="1:19" ht="20.100000000000001" customHeight="1" x14ac:dyDescent="0.25">
      <c r="A15" s="8" t="s">
        <v>177</v>
      </c>
      <c r="B15" s="19">
        <v>2640.6299999999997</v>
      </c>
      <c r="C15" s="140">
        <v>3698.19</v>
      </c>
      <c r="D15" s="247">
        <f t="shared" si="2"/>
        <v>1.8037934151973634E-2</v>
      </c>
      <c r="E15" s="215">
        <f t="shared" si="3"/>
        <v>1.9396306551843771E-2</v>
      </c>
      <c r="F15" s="52">
        <f t="shared" si="4"/>
        <v>0.40049533634019174</v>
      </c>
      <c r="H15" s="19">
        <v>956.87199999999984</v>
      </c>
      <c r="I15" s="140">
        <v>1277.779</v>
      </c>
      <c r="J15" s="247">
        <f t="shared" si="5"/>
        <v>2.4705791985293307E-2</v>
      </c>
      <c r="K15" s="215">
        <f t="shared" si="6"/>
        <v>2.677218183374731E-2</v>
      </c>
      <c r="L15" s="52">
        <f t="shared" si="0"/>
        <v>0.3353708751013722</v>
      </c>
      <c r="N15" s="27">
        <f t="shared" si="1"/>
        <v>3.6236504167566075</v>
      </c>
      <c r="O15" s="152">
        <f t="shared" si="1"/>
        <v>3.4551469773051142</v>
      </c>
      <c r="P15" s="52">
        <f t="shared" si="7"/>
        <v>-4.6501019709929502E-2</v>
      </c>
    </row>
    <row r="16" spans="1:19" ht="20.100000000000001" customHeight="1" x14ac:dyDescent="0.25">
      <c r="A16" s="8" t="s">
        <v>170</v>
      </c>
      <c r="B16" s="19">
        <v>2655.97</v>
      </c>
      <c r="C16" s="140">
        <v>5009.1000000000004</v>
      </c>
      <c r="D16" s="247">
        <f t="shared" si="2"/>
        <v>1.8142720475650662E-2</v>
      </c>
      <c r="E16" s="215">
        <f t="shared" si="3"/>
        <v>2.6271781371114151E-2</v>
      </c>
      <c r="F16" s="52">
        <f t="shared" si="4"/>
        <v>0.88597762775934996</v>
      </c>
      <c r="H16" s="19">
        <v>674.25599999999997</v>
      </c>
      <c r="I16" s="140">
        <v>1192.175</v>
      </c>
      <c r="J16" s="247">
        <f t="shared" si="5"/>
        <v>1.7408836794091501E-2</v>
      </c>
      <c r="K16" s="215">
        <f t="shared" si="6"/>
        <v>2.4978596359501681E-2</v>
      </c>
      <c r="L16" s="52">
        <f t="shared" si="0"/>
        <v>0.76813406184001332</v>
      </c>
      <c r="N16" s="27">
        <f t="shared" si="1"/>
        <v>2.5386431322642955</v>
      </c>
      <c r="O16" s="152">
        <f t="shared" si="1"/>
        <v>2.3800183665728372</v>
      </c>
      <c r="P16" s="52">
        <f t="shared" si="7"/>
        <v>-6.2484074140021377E-2</v>
      </c>
    </row>
    <row r="17" spans="1:16" ht="20.100000000000001" customHeight="1" x14ac:dyDescent="0.25">
      <c r="A17" s="8" t="s">
        <v>176</v>
      </c>
      <c r="B17" s="19">
        <v>8520.02</v>
      </c>
      <c r="C17" s="140">
        <v>4584.7199999999993</v>
      </c>
      <c r="D17" s="247">
        <f t="shared" si="2"/>
        <v>5.8199581059632896E-2</v>
      </c>
      <c r="E17" s="215">
        <f t="shared" si="3"/>
        <v>2.4045988598305972E-2</v>
      </c>
      <c r="F17" s="52">
        <f t="shared" si="4"/>
        <v>-0.46188858711599279</v>
      </c>
      <c r="H17" s="19">
        <v>2024.953</v>
      </c>
      <c r="I17" s="140">
        <v>1070.6420000000001</v>
      </c>
      <c r="J17" s="247">
        <f t="shared" si="5"/>
        <v>5.2282925613870657E-2</v>
      </c>
      <c r="K17" s="215">
        <f t="shared" si="6"/>
        <v>2.2432222084450355E-2</v>
      </c>
      <c r="L17" s="52">
        <f t="shared" si="0"/>
        <v>-0.47127562960720565</v>
      </c>
      <c r="N17" s="27">
        <f t="shared" si="1"/>
        <v>2.3766998199534743</v>
      </c>
      <c r="O17" s="152">
        <f t="shared" si="1"/>
        <v>2.3352396656720589</v>
      </c>
      <c r="P17" s="52">
        <f t="shared" si="7"/>
        <v>-1.744442185476628E-2</v>
      </c>
    </row>
    <row r="18" spans="1:16" ht="20.100000000000001" customHeight="1" x14ac:dyDescent="0.25">
      <c r="A18" s="8" t="s">
        <v>175</v>
      </c>
      <c r="B18" s="19">
        <v>3265.5299999999997</v>
      </c>
      <c r="C18" s="140">
        <v>2921.4300000000003</v>
      </c>
      <c r="D18" s="247">
        <f t="shared" si="2"/>
        <v>2.2306576503067246E-2</v>
      </c>
      <c r="E18" s="215">
        <f t="shared" si="3"/>
        <v>1.5322347377974889E-2</v>
      </c>
      <c r="F18" s="52">
        <f t="shared" si="4"/>
        <v>-0.10537340033623929</v>
      </c>
      <c r="H18" s="19">
        <v>1033.556</v>
      </c>
      <c r="I18" s="140">
        <v>948.06400000000008</v>
      </c>
      <c r="J18" s="247">
        <f t="shared" si="5"/>
        <v>2.6685721330702343E-2</v>
      </c>
      <c r="K18" s="215">
        <f t="shared" si="6"/>
        <v>1.9863952841633656E-2</v>
      </c>
      <c r="L18" s="52">
        <f t="shared" si="0"/>
        <v>-8.271636950489375E-2</v>
      </c>
      <c r="N18" s="27">
        <f t="shared" si="1"/>
        <v>3.1650482463796079</v>
      </c>
      <c r="O18" s="152">
        <f t="shared" si="1"/>
        <v>3.2452052590683329</v>
      </c>
      <c r="P18" s="52">
        <f t="shared" si="7"/>
        <v>2.5325684302099943E-2</v>
      </c>
    </row>
    <row r="19" spans="1:16" ht="20.100000000000001" customHeight="1" x14ac:dyDescent="0.25">
      <c r="A19" s="8" t="s">
        <v>189</v>
      </c>
      <c r="B19" s="19">
        <v>4366.24</v>
      </c>
      <c r="C19" s="140">
        <v>4004.6400000000003</v>
      </c>
      <c r="D19" s="247">
        <f t="shared" si="2"/>
        <v>2.982543923674023E-2</v>
      </c>
      <c r="E19" s="215">
        <f t="shared" si="3"/>
        <v>2.1003578796593914E-2</v>
      </c>
      <c r="F19" s="52">
        <f t="shared" si="4"/>
        <v>-8.281725237275081E-2</v>
      </c>
      <c r="H19" s="19">
        <v>944.87499999999989</v>
      </c>
      <c r="I19" s="140">
        <v>895.05700000000002</v>
      </c>
      <c r="J19" s="247">
        <f t="shared" si="5"/>
        <v>2.4396037507737726E-2</v>
      </c>
      <c r="K19" s="215">
        <f t="shared" si="6"/>
        <v>1.8753343696811708E-2</v>
      </c>
      <c r="L19" s="52">
        <f t="shared" si="0"/>
        <v>-5.2724434449001059E-2</v>
      </c>
      <c r="N19" s="27">
        <f t="shared" si="1"/>
        <v>2.1640473267616986</v>
      </c>
      <c r="O19" s="152">
        <f t="shared" si="1"/>
        <v>2.2350498421830673</v>
      </c>
      <c r="P19" s="52">
        <f t="shared" si="7"/>
        <v>3.2810056667114375E-2</v>
      </c>
    </row>
    <row r="20" spans="1:16" ht="20.100000000000001" customHeight="1" x14ac:dyDescent="0.25">
      <c r="A20" s="8" t="s">
        <v>184</v>
      </c>
      <c r="B20" s="19">
        <v>2407.59</v>
      </c>
      <c r="C20" s="140">
        <v>2765.19</v>
      </c>
      <c r="D20" s="247">
        <f t="shared" si="2"/>
        <v>1.6446056389933541E-2</v>
      </c>
      <c r="E20" s="215">
        <f t="shared" si="3"/>
        <v>1.4502898151282893E-2</v>
      </c>
      <c r="F20" s="52">
        <f t="shared" si="4"/>
        <v>0.14853027301160077</v>
      </c>
      <c r="H20" s="19">
        <v>677.50199999999995</v>
      </c>
      <c r="I20" s="140">
        <v>753.55500000000006</v>
      </c>
      <c r="J20" s="247">
        <f t="shared" si="5"/>
        <v>1.7492646332654928E-2</v>
      </c>
      <c r="K20" s="215">
        <f t="shared" si="6"/>
        <v>1.5788576492280323E-2</v>
      </c>
      <c r="L20" s="52">
        <f t="shared" si="0"/>
        <v>0.11225501917337531</v>
      </c>
      <c r="N20" s="27">
        <f t="shared" si="1"/>
        <v>2.8140256439011626</v>
      </c>
      <c r="O20" s="152">
        <f t="shared" si="1"/>
        <v>2.725147277402276</v>
      </c>
      <c r="P20" s="52">
        <f t="shared" si="7"/>
        <v>-3.158406416498466E-2</v>
      </c>
    </row>
    <row r="21" spans="1:16" ht="20.100000000000001" customHeight="1" x14ac:dyDescent="0.25">
      <c r="A21" s="8" t="s">
        <v>181</v>
      </c>
      <c r="B21" s="19">
        <v>748.79000000000008</v>
      </c>
      <c r="C21" s="140">
        <v>1528.61</v>
      </c>
      <c r="D21" s="247">
        <f t="shared" si="2"/>
        <v>5.1149251177394555E-3</v>
      </c>
      <c r="E21" s="215">
        <f t="shared" si="3"/>
        <v>8.017270112734582E-3</v>
      </c>
      <c r="F21" s="52">
        <f t="shared" si="4"/>
        <v>1.0414401901734796</v>
      </c>
      <c r="H21" s="19">
        <v>296.03899999999999</v>
      </c>
      <c r="I21" s="140">
        <v>716.94500000000005</v>
      </c>
      <c r="J21" s="247">
        <f t="shared" si="5"/>
        <v>7.643528030430659E-3</v>
      </c>
      <c r="K21" s="215">
        <f t="shared" si="6"/>
        <v>1.5021519296213169E-2</v>
      </c>
      <c r="L21" s="52">
        <f t="shared" si="0"/>
        <v>1.4217923989744596</v>
      </c>
      <c r="N21" s="27">
        <f t="shared" si="1"/>
        <v>3.9535650850038055</v>
      </c>
      <c r="O21" s="152">
        <f t="shared" si="1"/>
        <v>4.690176042286784</v>
      </c>
      <c r="P21" s="52">
        <f t="shared" si="7"/>
        <v>0.18631562689507852</v>
      </c>
    </row>
    <row r="22" spans="1:16" ht="20.100000000000001" customHeight="1" x14ac:dyDescent="0.25">
      <c r="A22" s="8" t="s">
        <v>188</v>
      </c>
      <c r="B22" s="19">
        <v>1528.26</v>
      </c>
      <c r="C22" s="140">
        <v>3508.47</v>
      </c>
      <c r="D22" s="247">
        <f t="shared" si="2"/>
        <v>1.043942288283297E-2</v>
      </c>
      <c r="E22" s="215">
        <f t="shared" si="3"/>
        <v>1.8401261062289204E-2</v>
      </c>
      <c r="F22" s="52">
        <f t="shared" si="4"/>
        <v>1.2957284755211809</v>
      </c>
      <c r="H22" s="19">
        <v>311.80899999999997</v>
      </c>
      <c r="I22" s="140">
        <v>682.23399999999992</v>
      </c>
      <c r="J22" s="247">
        <f t="shared" si="5"/>
        <v>8.0506988323854403E-3</v>
      </c>
      <c r="K22" s="215">
        <f t="shared" si="6"/>
        <v>1.4294250180324423E-2</v>
      </c>
      <c r="L22" s="52">
        <f t="shared" ref="L22" si="8">(I22-H22)/H22</f>
        <v>1.1879868765814969</v>
      </c>
      <c r="N22" s="27">
        <f t="shared" ref="N22" si="9">(H22/B22)*10</f>
        <v>2.0402876473898419</v>
      </c>
      <c r="O22" s="152">
        <f t="shared" ref="O22" si="10">(I22/C22)*10</f>
        <v>1.9445342271702479</v>
      </c>
      <c r="P22" s="52">
        <f t="shared" ref="P22" si="11">(O22-N22)/N22</f>
        <v>-4.693133359999125E-2</v>
      </c>
    </row>
    <row r="23" spans="1:16" ht="20.100000000000001" customHeight="1" x14ac:dyDescent="0.25">
      <c r="A23" s="8" t="s">
        <v>186</v>
      </c>
      <c r="B23" s="19">
        <v>1769.31</v>
      </c>
      <c r="C23" s="140">
        <v>2101.6999999999998</v>
      </c>
      <c r="D23" s="247">
        <f t="shared" si="2"/>
        <v>1.2086016319752662E-2</v>
      </c>
      <c r="E23" s="215">
        <f t="shared" si="3"/>
        <v>1.1023018687522829E-2</v>
      </c>
      <c r="F23" s="52">
        <f t="shared" si="4"/>
        <v>0.18786419564689052</v>
      </c>
      <c r="H23" s="19">
        <v>456.36399999999998</v>
      </c>
      <c r="I23" s="140">
        <v>443.95499999999998</v>
      </c>
      <c r="J23" s="247">
        <f t="shared" si="5"/>
        <v>1.178301178587773E-2</v>
      </c>
      <c r="K23" s="215">
        <f t="shared" si="6"/>
        <v>9.3017994394971951E-3</v>
      </c>
      <c r="L23" s="52">
        <f t="shared" si="0"/>
        <v>-2.7191014190426924E-2</v>
      </c>
      <c r="N23" s="27">
        <f t="shared" si="1"/>
        <v>2.5793331863833924</v>
      </c>
      <c r="O23" s="152">
        <f t="shared" si="1"/>
        <v>2.1123614217062379</v>
      </c>
      <c r="P23" s="52">
        <f t="shared" si="7"/>
        <v>-0.18104359961805405</v>
      </c>
    </row>
    <row r="24" spans="1:16" ht="20.100000000000001" customHeight="1" x14ac:dyDescent="0.25">
      <c r="A24" s="8" t="s">
        <v>206</v>
      </c>
      <c r="B24" s="19">
        <v>2270.2299999999996</v>
      </c>
      <c r="C24" s="140">
        <v>1658.26</v>
      </c>
      <c r="D24" s="247">
        <f t="shared" si="2"/>
        <v>1.5507761121336611E-2</v>
      </c>
      <c r="E24" s="215">
        <f t="shared" si="3"/>
        <v>8.6972598224159519E-3</v>
      </c>
      <c r="F24" s="52">
        <f t="shared" si="4"/>
        <v>-0.26956299581980669</v>
      </c>
      <c r="H24" s="19">
        <v>485.17600000000004</v>
      </c>
      <c r="I24" s="140">
        <v>409.93499999999995</v>
      </c>
      <c r="J24" s="247">
        <f t="shared" si="5"/>
        <v>1.2526918263107988E-2</v>
      </c>
      <c r="K24" s="215">
        <f t="shared" si="6"/>
        <v>8.5890082400925383E-3</v>
      </c>
      <c r="L24" s="52">
        <f t="shared" si="0"/>
        <v>-0.15507980609098573</v>
      </c>
      <c r="N24" s="27">
        <f t="shared" si="1"/>
        <v>2.1371226703902253</v>
      </c>
      <c r="O24" s="152">
        <f t="shared" si="1"/>
        <v>2.4720791673199614</v>
      </c>
      <c r="P24" s="52">
        <f t="shared" si="7"/>
        <v>0.15673246162728463</v>
      </c>
    </row>
    <row r="25" spans="1:16" ht="20.100000000000001" customHeight="1" x14ac:dyDescent="0.25">
      <c r="A25" s="8" t="s">
        <v>180</v>
      </c>
      <c r="B25" s="19">
        <v>1120.4499999999998</v>
      </c>
      <c r="C25" s="140">
        <v>1308.22</v>
      </c>
      <c r="D25" s="247">
        <f t="shared" si="2"/>
        <v>7.6537051084698939E-3</v>
      </c>
      <c r="E25" s="215">
        <f t="shared" si="3"/>
        <v>6.8613662784370354E-3</v>
      </c>
      <c r="F25" s="52">
        <f t="shared" si="4"/>
        <v>0.16758445267526462</v>
      </c>
      <c r="H25" s="19">
        <v>329.85400000000004</v>
      </c>
      <c r="I25" s="140">
        <v>387.28</v>
      </c>
      <c r="J25" s="247">
        <f t="shared" si="5"/>
        <v>8.5166086054529137E-3</v>
      </c>
      <c r="K25" s="215">
        <f t="shared" si="6"/>
        <v>8.1143379102126875E-3</v>
      </c>
      <c r="L25" s="52">
        <f t="shared" si="0"/>
        <v>0.17409520575769863</v>
      </c>
      <c r="N25" s="27">
        <f t="shared" si="1"/>
        <v>2.9439421660939806</v>
      </c>
      <c r="O25" s="152">
        <f t="shared" si="1"/>
        <v>2.9603583495130787</v>
      </c>
      <c r="P25" s="52">
        <f t="shared" si="7"/>
        <v>5.5762588029638818E-3</v>
      </c>
    </row>
    <row r="26" spans="1:16" ht="20.100000000000001" customHeight="1" x14ac:dyDescent="0.25">
      <c r="A26" s="8" t="s">
        <v>171</v>
      </c>
      <c r="B26" s="19">
        <v>1056.9000000000001</v>
      </c>
      <c r="C26" s="140">
        <v>965.3</v>
      </c>
      <c r="D26" s="247">
        <f t="shared" si="2"/>
        <v>7.2196000974089278E-3</v>
      </c>
      <c r="E26" s="215">
        <f t="shared" si="3"/>
        <v>5.0628157867753662E-3</v>
      </c>
      <c r="F26" s="52">
        <f t="shared" si="4"/>
        <v>-8.6668558993282366E-2</v>
      </c>
      <c r="H26" s="19">
        <v>330.59599999999995</v>
      </c>
      <c r="I26" s="140">
        <v>317.28900000000004</v>
      </c>
      <c r="J26" s="247">
        <f t="shared" si="5"/>
        <v>8.535766546800435E-3</v>
      </c>
      <c r="K26" s="215">
        <f t="shared" si="6"/>
        <v>6.6478779208672643E-3</v>
      </c>
      <c r="L26" s="52">
        <f t="shared" si="0"/>
        <v>-4.0251545693232541E-2</v>
      </c>
      <c r="N26" s="27">
        <f t="shared" si="1"/>
        <v>3.1279780490112588</v>
      </c>
      <c r="O26" s="152">
        <f t="shared" si="1"/>
        <v>3.2869470630891957</v>
      </c>
      <c r="P26" s="52">
        <f t="shared" si="7"/>
        <v>5.0821652705710776E-2</v>
      </c>
    </row>
    <row r="27" spans="1:16" ht="20.100000000000001" customHeight="1" x14ac:dyDescent="0.25">
      <c r="A27" s="8" t="s">
        <v>178</v>
      </c>
      <c r="B27" s="19">
        <v>912.54</v>
      </c>
      <c r="C27" s="140">
        <v>945.24000000000012</v>
      </c>
      <c r="D27" s="247">
        <f t="shared" si="2"/>
        <v>6.2334883838485585E-3</v>
      </c>
      <c r="E27" s="215">
        <f t="shared" si="3"/>
        <v>4.9576048837579488E-3</v>
      </c>
      <c r="F27" s="52">
        <f t="shared" si="4"/>
        <v>3.5834045630876631E-2</v>
      </c>
      <c r="H27" s="19">
        <v>248.64400000000001</v>
      </c>
      <c r="I27" s="140">
        <v>270.66199999999998</v>
      </c>
      <c r="J27" s="247">
        <f t="shared" si="5"/>
        <v>6.4198209816895774E-3</v>
      </c>
      <c r="K27" s="215">
        <f t="shared" si="6"/>
        <v>5.6709433160865175E-3</v>
      </c>
      <c r="L27" s="52">
        <f t="shared" si="0"/>
        <v>8.8552307717057202E-2</v>
      </c>
      <c r="N27" s="27">
        <f t="shared" si="1"/>
        <v>2.7247463124904114</v>
      </c>
      <c r="O27" s="152">
        <f t="shared" si="1"/>
        <v>2.8634209301341453</v>
      </c>
      <c r="P27" s="52">
        <f t="shared" si="7"/>
        <v>5.0894506034576716E-2</v>
      </c>
    </row>
    <row r="28" spans="1:16" ht="20.100000000000001" customHeight="1" x14ac:dyDescent="0.25">
      <c r="A28" s="8" t="s">
        <v>192</v>
      </c>
      <c r="B28" s="19">
        <v>941.95999999999992</v>
      </c>
      <c r="C28" s="140">
        <v>897.48</v>
      </c>
      <c r="D28" s="247">
        <f t="shared" si="2"/>
        <v>6.4344540711091984E-3</v>
      </c>
      <c r="E28" s="215">
        <f t="shared" si="3"/>
        <v>4.7071127238321308E-3</v>
      </c>
      <c r="F28" s="52">
        <f t="shared" si="4"/>
        <v>-4.7220688776593391E-2</v>
      </c>
      <c r="H28" s="19">
        <v>255.209</v>
      </c>
      <c r="I28" s="140">
        <v>235.35400000000001</v>
      </c>
      <c r="J28" s="247">
        <f t="shared" si="5"/>
        <v>6.5893248697576267E-3</v>
      </c>
      <c r="K28" s="215">
        <f t="shared" si="6"/>
        <v>4.9311657832064584E-3</v>
      </c>
      <c r="L28" s="52">
        <f t="shared" si="0"/>
        <v>-7.7798980443479618E-2</v>
      </c>
      <c r="N28" s="27">
        <f t="shared" si="1"/>
        <v>2.7093400993672772</v>
      </c>
      <c r="O28" s="152">
        <f t="shared" si="1"/>
        <v>2.6223871284039757</v>
      </c>
      <c r="P28" s="52">
        <f t="shared" si="7"/>
        <v>-3.2093782166221184E-2</v>
      </c>
    </row>
    <row r="29" spans="1:16" ht="20.100000000000001" customHeight="1" x14ac:dyDescent="0.25">
      <c r="A29" s="8" t="s">
        <v>179</v>
      </c>
      <c r="B29" s="19">
        <v>1258.26</v>
      </c>
      <c r="C29" s="140">
        <v>723.19999999999993</v>
      </c>
      <c r="D29" s="247">
        <f t="shared" si="2"/>
        <v>8.5950742913858992E-3</v>
      </c>
      <c r="E29" s="215">
        <f t="shared" si="3"/>
        <v>3.7930471117745205E-3</v>
      </c>
      <c r="F29" s="52">
        <f t="shared" si="4"/>
        <v>-0.42523802711681213</v>
      </c>
      <c r="H29" s="19">
        <v>353.35599999999999</v>
      </c>
      <c r="I29" s="140">
        <v>218.79100000000003</v>
      </c>
      <c r="J29" s="247">
        <f t="shared" si="5"/>
        <v>9.1234144512069553E-3</v>
      </c>
      <c r="K29" s="215">
        <f t="shared" si="6"/>
        <v>4.5841357821559195E-3</v>
      </c>
      <c r="L29" s="52">
        <f t="shared" si="0"/>
        <v>-0.3808199096661723</v>
      </c>
      <c r="N29" s="27">
        <f t="shared" ref="N29" si="12">(H29/B29)*10</f>
        <v>2.8082908142991112</v>
      </c>
      <c r="O29" s="152">
        <f t="shared" ref="O29" si="13">(I29/C29)*10</f>
        <v>3.0253180309734518</v>
      </c>
      <c r="P29" s="52">
        <f t="shared" ref="P29" si="14">(O29-N29)/N29</f>
        <v>7.7280891127547227E-2</v>
      </c>
    </row>
    <row r="30" spans="1:16" ht="20.100000000000001" customHeight="1" x14ac:dyDescent="0.25">
      <c r="A30" s="8" t="s">
        <v>193</v>
      </c>
      <c r="B30" s="19">
        <v>654.29999999999995</v>
      </c>
      <c r="C30" s="140">
        <v>762.12</v>
      </c>
      <c r="D30" s="247">
        <f t="shared" si="2"/>
        <v>4.4694714199400706E-3</v>
      </c>
      <c r="E30" s="215">
        <f t="shared" si="3"/>
        <v>3.9971751449468995E-3</v>
      </c>
      <c r="F30" s="52">
        <f t="shared" si="4"/>
        <v>0.16478679504814314</v>
      </c>
      <c r="H30" s="19">
        <v>147.07300000000001</v>
      </c>
      <c r="I30" s="140">
        <v>192.47299999999996</v>
      </c>
      <c r="J30" s="247">
        <f t="shared" si="5"/>
        <v>3.7973260212996545E-3</v>
      </c>
      <c r="K30" s="215">
        <f t="shared" si="6"/>
        <v>4.0327178284248252E-3</v>
      </c>
      <c r="L30" s="52">
        <f t="shared" si="0"/>
        <v>0.30869024226064573</v>
      </c>
      <c r="N30" s="27">
        <f t="shared" si="1"/>
        <v>2.2477915329359623</v>
      </c>
      <c r="O30" s="152">
        <f t="shared" si="1"/>
        <v>2.5254946727549461</v>
      </c>
      <c r="P30" s="52">
        <f t="shared" si="7"/>
        <v>0.12354488205419149</v>
      </c>
    </row>
    <row r="31" spans="1:16" ht="20.100000000000001" customHeight="1" x14ac:dyDescent="0.25">
      <c r="A31" s="8" t="s">
        <v>182</v>
      </c>
      <c r="B31" s="19">
        <v>177.11</v>
      </c>
      <c r="C31" s="140">
        <v>145.76</v>
      </c>
      <c r="D31" s="247">
        <f t="shared" si="2"/>
        <v>1.2098243667821886E-3</v>
      </c>
      <c r="E31" s="215">
        <f t="shared" si="3"/>
        <v>7.6448361035986469E-4</v>
      </c>
      <c r="F31" s="52">
        <f t="shared" si="4"/>
        <v>-0.17700863869911365</v>
      </c>
      <c r="H31" s="19">
        <v>196.834</v>
      </c>
      <c r="I31" s="140">
        <v>191.03200000000001</v>
      </c>
      <c r="J31" s="247">
        <f t="shared" si="5"/>
        <v>5.0821215999979344E-3</v>
      </c>
      <c r="K31" s="215">
        <f t="shared" si="6"/>
        <v>4.0025258202431068E-3</v>
      </c>
      <c r="L31" s="52">
        <f t="shared" si="0"/>
        <v>-2.9476614812481546E-2</v>
      </c>
      <c r="N31" s="27">
        <f t="shared" si="1"/>
        <v>11.113658178533115</v>
      </c>
      <c r="O31" s="152">
        <f t="shared" si="1"/>
        <v>13.105927552140507</v>
      </c>
      <c r="P31" s="52">
        <f t="shared" si="7"/>
        <v>0.17926315004501522</v>
      </c>
    </row>
    <row r="32" spans="1:16" ht="20.100000000000001" customHeight="1" thickBot="1" x14ac:dyDescent="0.3">
      <c r="A32" s="8" t="s">
        <v>17</v>
      </c>
      <c r="B32" s="19">
        <f>B33-SUM(B7:B31)</f>
        <v>7202.030000000057</v>
      </c>
      <c r="C32" s="140">
        <f>C33-SUM(C7:C31)</f>
        <v>6991.039999999979</v>
      </c>
      <c r="D32" s="247">
        <f t="shared" si="2"/>
        <v>4.9196495874295039E-2</v>
      </c>
      <c r="E32" s="215">
        <f t="shared" si="3"/>
        <v>3.666668152696359E-2</v>
      </c>
      <c r="F32" s="52">
        <f t="shared" si="4"/>
        <v>-2.9295906848496374E-2</v>
      </c>
      <c r="H32" s="19">
        <f>H33-SUM(H7:H31)</f>
        <v>2026.0190000000075</v>
      </c>
      <c r="I32" s="140">
        <f>I33-SUM(I7:I31)</f>
        <v>2083.3110000000597</v>
      </c>
      <c r="J32" s="247">
        <f t="shared" si="5"/>
        <v>5.2310449017477938E-2</v>
      </c>
      <c r="K32" s="215">
        <f t="shared" si="6"/>
        <v>4.364978678491941E-2</v>
      </c>
      <c r="L32" s="52">
        <f t="shared" si="0"/>
        <v>2.8278115851851339E-2</v>
      </c>
      <c r="N32" s="27">
        <f t="shared" si="1"/>
        <v>2.8131221336206478</v>
      </c>
      <c r="O32" s="152">
        <f t="shared" si="1"/>
        <v>2.9799729367877541</v>
      </c>
      <c r="P32" s="52">
        <f t="shared" si="7"/>
        <v>5.9311610105018751E-2</v>
      </c>
    </row>
    <row r="33" spans="1:16" ht="26.25" customHeight="1" thickBot="1" x14ac:dyDescent="0.3">
      <c r="A33" s="12" t="s">
        <v>18</v>
      </c>
      <c r="B33" s="17">
        <v>146393.15000000005</v>
      </c>
      <c r="C33" s="145">
        <v>190664.65000000002</v>
      </c>
      <c r="D33" s="243">
        <f>SUM(D7:D32)</f>
        <v>1</v>
      </c>
      <c r="E33" s="244">
        <f>SUM(E7:E32)</f>
        <v>0.99999999999999989</v>
      </c>
      <c r="F33" s="57">
        <f t="shared" si="4"/>
        <v>0.30241510617129252</v>
      </c>
      <c r="G33" s="1"/>
      <c r="H33" s="17">
        <v>38730.675000000003</v>
      </c>
      <c r="I33" s="145">
        <v>47727.862000000052</v>
      </c>
      <c r="J33" s="243">
        <f>SUM(J7:J32)</f>
        <v>1</v>
      </c>
      <c r="K33" s="244">
        <f>SUM(K7:K32)</f>
        <v>1.0000000000000002</v>
      </c>
      <c r="L33" s="57">
        <f t="shared" si="0"/>
        <v>0.23230132188504457</v>
      </c>
      <c r="N33" s="29">
        <f t="shared" si="1"/>
        <v>2.6456616993349753</v>
      </c>
      <c r="O33" s="146">
        <f t="shared" si="1"/>
        <v>2.5032360219893954</v>
      </c>
      <c r="P33" s="57">
        <f t="shared" si="7"/>
        <v>-5.3833669429988192E-2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168</v>
      </c>
      <c r="B39" s="39">
        <v>18451.02</v>
      </c>
      <c r="C39" s="147">
        <v>25770.05</v>
      </c>
      <c r="D39" s="247">
        <f t="shared" ref="D39:D61" si="15">B39/$B$62</f>
        <v>0.27633300464752941</v>
      </c>
      <c r="E39" s="246">
        <f t="shared" ref="E39:E61" si="16">C39/$C$62</f>
        <v>0.3395935980471495</v>
      </c>
      <c r="F39" s="52">
        <f>(C39-B39)/B39</f>
        <v>0.39667346303889967</v>
      </c>
      <c r="H39" s="39">
        <v>4096.6400000000003</v>
      </c>
      <c r="I39" s="147">
        <v>5517.5630000000001</v>
      </c>
      <c r="J39" s="247">
        <f t="shared" ref="J39:J61" si="17">H39/$H$62</f>
        <v>0.25740995185187776</v>
      </c>
      <c r="K39" s="246">
        <f t="shared" ref="K39:K61" si="18">I39/$I$62</f>
        <v>0.315420691509738</v>
      </c>
      <c r="L39" s="52">
        <f t="shared" ref="L39:L62" si="19">(I39-H39)/H39</f>
        <v>0.34685083385408522</v>
      </c>
      <c r="N39" s="27">
        <f t="shared" ref="N39:O62" si="20">(H39/B39)*10</f>
        <v>2.2202783369157912</v>
      </c>
      <c r="O39" s="151">
        <f t="shared" si="20"/>
        <v>2.1410757837101597</v>
      </c>
      <c r="P39" s="61">
        <f t="shared" si="7"/>
        <v>-3.5672353276054794E-2</v>
      </c>
    </row>
    <row r="40" spans="1:16" ht="20.100000000000001" customHeight="1" x14ac:dyDescent="0.25">
      <c r="A40" s="38" t="s">
        <v>172</v>
      </c>
      <c r="B40" s="19">
        <v>12058.810000000001</v>
      </c>
      <c r="C40" s="140">
        <v>13989.919999999998</v>
      </c>
      <c r="D40" s="247">
        <f t="shared" si="15"/>
        <v>0.18059961995454313</v>
      </c>
      <c r="E40" s="215">
        <f t="shared" si="16"/>
        <v>0.18435692865135214</v>
      </c>
      <c r="F40" s="52">
        <f t="shared" ref="F40:F62" si="21">(C40-B40)/B40</f>
        <v>0.16014100893869268</v>
      </c>
      <c r="H40" s="19">
        <v>2452.0810000000001</v>
      </c>
      <c r="I40" s="140">
        <v>2753.4650000000001</v>
      </c>
      <c r="J40" s="247">
        <f t="shared" si="17"/>
        <v>0.15407505959686577</v>
      </c>
      <c r="K40" s="215">
        <f t="shared" si="18"/>
        <v>0.15740641916510256</v>
      </c>
      <c r="L40" s="52">
        <f t="shared" si="19"/>
        <v>0.12290947974393994</v>
      </c>
      <c r="N40" s="27">
        <f t="shared" si="20"/>
        <v>2.0334353058054648</v>
      </c>
      <c r="O40" s="152">
        <f t="shared" si="20"/>
        <v>1.9681778023033729</v>
      </c>
      <c r="P40" s="52">
        <f t="shared" si="7"/>
        <v>-3.2092244742570129E-2</v>
      </c>
    </row>
    <row r="41" spans="1:16" ht="20.100000000000001" customHeight="1" x14ac:dyDescent="0.25">
      <c r="A41" s="38" t="s">
        <v>165</v>
      </c>
      <c r="B41" s="19">
        <v>9001.7899999999991</v>
      </c>
      <c r="C41" s="140">
        <v>10019.530000000002</v>
      </c>
      <c r="D41" s="247">
        <f t="shared" si="15"/>
        <v>0.13481594393730445</v>
      </c>
      <c r="E41" s="215">
        <f t="shared" si="16"/>
        <v>0.13203576413089446</v>
      </c>
      <c r="F41" s="52">
        <f t="shared" si="21"/>
        <v>0.11305973589697199</v>
      </c>
      <c r="H41" s="19">
        <v>2243.8339999999998</v>
      </c>
      <c r="I41" s="140">
        <v>2385.2089999999998</v>
      </c>
      <c r="J41" s="247">
        <f t="shared" si="17"/>
        <v>0.14098998249873218</v>
      </c>
      <c r="K41" s="215">
        <f t="shared" si="18"/>
        <v>0.13635445071950253</v>
      </c>
      <c r="L41" s="52">
        <f t="shared" si="19"/>
        <v>6.3005997769888508E-2</v>
      </c>
      <c r="N41" s="27">
        <f t="shared" si="20"/>
        <v>2.4926531278779001</v>
      </c>
      <c r="O41" s="152">
        <f t="shared" si="20"/>
        <v>2.3805597667754865</v>
      </c>
      <c r="P41" s="52">
        <f t="shared" si="7"/>
        <v>-4.496949850292379E-2</v>
      </c>
    </row>
    <row r="42" spans="1:16" ht="20.100000000000001" customHeight="1" x14ac:dyDescent="0.25">
      <c r="A42" s="38" t="s">
        <v>177</v>
      </c>
      <c r="B42" s="19">
        <v>2640.6299999999997</v>
      </c>
      <c r="C42" s="140">
        <v>3698.19</v>
      </c>
      <c r="D42" s="247">
        <f t="shared" si="15"/>
        <v>3.9547581763089812E-2</v>
      </c>
      <c r="E42" s="215">
        <f t="shared" si="16"/>
        <v>4.8734156447581119E-2</v>
      </c>
      <c r="F42" s="52">
        <f t="shared" si="21"/>
        <v>0.40049533634019174</v>
      </c>
      <c r="H42" s="19">
        <v>956.87199999999984</v>
      </c>
      <c r="I42" s="140">
        <v>1277.779</v>
      </c>
      <c r="J42" s="247">
        <f t="shared" si="17"/>
        <v>6.0124486273729176E-2</v>
      </c>
      <c r="K42" s="215">
        <f t="shared" si="18"/>
        <v>7.304636771281478E-2</v>
      </c>
      <c r="L42" s="52">
        <f t="shared" si="19"/>
        <v>0.3353708751013722</v>
      </c>
      <c r="N42" s="27">
        <f t="shared" si="20"/>
        <v>3.6236504167566075</v>
      </c>
      <c r="O42" s="152">
        <f t="shared" si="20"/>
        <v>3.4551469773051142</v>
      </c>
      <c r="P42" s="52">
        <f t="shared" si="7"/>
        <v>-4.6501019709929502E-2</v>
      </c>
    </row>
    <row r="43" spans="1:16" ht="20.100000000000001" customHeight="1" x14ac:dyDescent="0.25">
      <c r="A43" s="38" t="s">
        <v>170</v>
      </c>
      <c r="B43" s="19">
        <v>2655.97</v>
      </c>
      <c r="C43" s="140">
        <v>5009.1000000000004</v>
      </c>
      <c r="D43" s="247">
        <f t="shared" si="15"/>
        <v>3.977732235690485E-2</v>
      </c>
      <c r="E43" s="215">
        <f t="shared" si="16"/>
        <v>6.6009118801786448E-2</v>
      </c>
      <c r="F43" s="52">
        <f t="shared" si="21"/>
        <v>0.88597762775934996</v>
      </c>
      <c r="H43" s="19">
        <v>674.25599999999997</v>
      </c>
      <c r="I43" s="140">
        <v>1192.175</v>
      </c>
      <c r="J43" s="247">
        <f t="shared" si="17"/>
        <v>4.2366477038704803E-2</v>
      </c>
      <c r="K43" s="215">
        <f t="shared" si="18"/>
        <v>6.8152672275898232E-2</v>
      </c>
      <c r="L43" s="52">
        <f t="shared" si="19"/>
        <v>0.76813406184001332</v>
      </c>
      <c r="N43" s="27">
        <f t="shared" si="20"/>
        <v>2.5386431322642955</v>
      </c>
      <c r="O43" s="152">
        <f t="shared" si="20"/>
        <v>2.3800183665728372</v>
      </c>
      <c r="P43" s="52">
        <f t="shared" si="7"/>
        <v>-6.2484074140021377E-2</v>
      </c>
    </row>
    <row r="44" spans="1:16" ht="20.100000000000001" customHeight="1" x14ac:dyDescent="0.25">
      <c r="A44" s="38" t="s">
        <v>176</v>
      </c>
      <c r="B44" s="19">
        <v>8520.02</v>
      </c>
      <c r="C44" s="140">
        <v>4584.7199999999993</v>
      </c>
      <c r="D44" s="247">
        <f t="shared" si="15"/>
        <v>0.12760068149387099</v>
      </c>
      <c r="E44" s="215">
        <f t="shared" si="16"/>
        <v>6.041670702380194E-2</v>
      </c>
      <c r="F44" s="52">
        <f t="shared" si="21"/>
        <v>-0.46188858711599279</v>
      </c>
      <c r="H44" s="19">
        <v>2024.953</v>
      </c>
      <c r="I44" s="140">
        <v>1070.6420000000001</v>
      </c>
      <c r="J44" s="247">
        <f t="shared" si="17"/>
        <v>0.12723672429901464</v>
      </c>
      <c r="K44" s="215">
        <f t="shared" si="18"/>
        <v>6.1205035628839929E-2</v>
      </c>
      <c r="L44" s="52">
        <f t="shared" si="19"/>
        <v>-0.47127562960720565</v>
      </c>
      <c r="N44" s="27">
        <f t="shared" si="20"/>
        <v>2.3766998199534743</v>
      </c>
      <c r="O44" s="152">
        <f t="shared" si="20"/>
        <v>2.3352396656720589</v>
      </c>
      <c r="P44" s="52">
        <f t="shared" si="7"/>
        <v>-1.744442185476628E-2</v>
      </c>
    </row>
    <row r="45" spans="1:16" ht="20.100000000000001" customHeight="1" x14ac:dyDescent="0.25">
      <c r="A45" s="38" t="s">
        <v>189</v>
      </c>
      <c r="B45" s="19">
        <v>4366.24</v>
      </c>
      <c r="C45" s="140">
        <v>4004.6400000000003</v>
      </c>
      <c r="D45" s="247">
        <f t="shared" si="15"/>
        <v>6.5391301847389935E-2</v>
      </c>
      <c r="E45" s="215">
        <f t="shared" si="16"/>
        <v>5.2772505543587887E-2</v>
      </c>
      <c r="F45" s="52">
        <f t="shared" si="21"/>
        <v>-8.281725237275081E-2</v>
      </c>
      <c r="H45" s="19">
        <v>944.87499999999989</v>
      </c>
      <c r="I45" s="140">
        <v>895.05700000000002</v>
      </c>
      <c r="J45" s="247">
        <f t="shared" si="17"/>
        <v>5.9370661873155303E-2</v>
      </c>
      <c r="K45" s="215">
        <f t="shared" si="18"/>
        <v>5.1167426249710525E-2</v>
      </c>
      <c r="L45" s="52">
        <f t="shared" si="19"/>
        <v>-5.2724434449001059E-2</v>
      </c>
      <c r="N45" s="27">
        <f t="shared" si="20"/>
        <v>2.1640473267616986</v>
      </c>
      <c r="O45" s="152">
        <f t="shared" si="20"/>
        <v>2.2350498421830673</v>
      </c>
      <c r="P45" s="52">
        <f t="shared" si="7"/>
        <v>3.2810056667114375E-2</v>
      </c>
    </row>
    <row r="46" spans="1:16" ht="20.100000000000001" customHeight="1" x14ac:dyDescent="0.25">
      <c r="A46" s="38" t="s">
        <v>186</v>
      </c>
      <c r="B46" s="19">
        <v>1769.31</v>
      </c>
      <c r="C46" s="140">
        <v>2101.6999999999998</v>
      </c>
      <c r="D46" s="247">
        <f t="shared" si="15"/>
        <v>2.6498196221830566E-2</v>
      </c>
      <c r="E46" s="215">
        <f t="shared" si="16"/>
        <v>2.769586652007637E-2</v>
      </c>
      <c r="F46" s="52">
        <f t="shared" si="21"/>
        <v>0.18786419564689052</v>
      </c>
      <c r="H46" s="19">
        <v>456.36399999999998</v>
      </c>
      <c r="I46" s="140">
        <v>443.95499999999998</v>
      </c>
      <c r="J46" s="247">
        <f t="shared" si="17"/>
        <v>2.8675362069142105E-2</v>
      </c>
      <c r="K46" s="215">
        <f t="shared" si="18"/>
        <v>2.5379428037197893E-2</v>
      </c>
      <c r="L46" s="52">
        <f t="shared" si="19"/>
        <v>-2.7191014190426924E-2</v>
      </c>
      <c r="N46" s="27">
        <f t="shared" si="20"/>
        <v>2.5793331863833924</v>
      </c>
      <c r="O46" s="152">
        <f t="shared" si="20"/>
        <v>2.1123614217062379</v>
      </c>
      <c r="P46" s="52">
        <f t="shared" si="7"/>
        <v>-0.18104359961805405</v>
      </c>
    </row>
    <row r="47" spans="1:16" ht="20.100000000000001" customHeight="1" x14ac:dyDescent="0.25">
      <c r="A47" s="38" t="s">
        <v>180</v>
      </c>
      <c r="B47" s="19">
        <v>1120.4499999999998</v>
      </c>
      <c r="C47" s="140">
        <v>1308.22</v>
      </c>
      <c r="D47" s="247">
        <f t="shared" si="15"/>
        <v>1.6780498588008914E-2</v>
      </c>
      <c r="E47" s="215">
        <f t="shared" si="16"/>
        <v>1.7239513964359476E-2</v>
      </c>
      <c r="F47" s="52">
        <f t="shared" si="21"/>
        <v>0.16758445267526462</v>
      </c>
      <c r="H47" s="19">
        <v>329.85400000000004</v>
      </c>
      <c r="I47" s="140">
        <v>387.28</v>
      </c>
      <c r="J47" s="247">
        <f t="shared" si="17"/>
        <v>2.0726181030832409E-2</v>
      </c>
      <c r="K47" s="215">
        <f t="shared" si="18"/>
        <v>2.2139507135286233E-2</v>
      </c>
      <c r="L47" s="52">
        <f t="shared" si="19"/>
        <v>0.17409520575769863</v>
      </c>
      <c r="N47" s="27">
        <f t="shared" si="20"/>
        <v>2.9439421660939806</v>
      </c>
      <c r="O47" s="152">
        <f t="shared" si="20"/>
        <v>2.9603583495130787</v>
      </c>
      <c r="P47" s="52">
        <f t="shared" si="7"/>
        <v>5.5762588029638818E-3</v>
      </c>
    </row>
    <row r="48" spans="1:16" ht="20.100000000000001" customHeight="1" x14ac:dyDescent="0.25">
      <c r="A48" s="38" t="s">
        <v>171</v>
      </c>
      <c r="B48" s="19">
        <v>1056.9000000000001</v>
      </c>
      <c r="C48" s="140">
        <v>965.3</v>
      </c>
      <c r="D48" s="247">
        <f t="shared" si="15"/>
        <v>1.5828737523018988E-2</v>
      </c>
      <c r="E48" s="215">
        <f t="shared" si="16"/>
        <v>1.272056904021969E-2</v>
      </c>
      <c r="F48" s="52">
        <f t="shared" si="21"/>
        <v>-8.6668558993282366E-2</v>
      </c>
      <c r="H48" s="19">
        <v>330.59599999999995</v>
      </c>
      <c r="I48" s="140">
        <v>317.28900000000004</v>
      </c>
      <c r="J48" s="247">
        <f t="shared" si="17"/>
        <v>2.0772804162050695E-2</v>
      </c>
      <c r="K48" s="215">
        <f t="shared" si="18"/>
        <v>1.8138354883928516E-2</v>
      </c>
      <c r="L48" s="52">
        <f t="shared" si="19"/>
        <v>-4.0251545693232541E-2</v>
      </c>
      <c r="N48" s="27">
        <f t="shared" si="20"/>
        <v>3.1279780490112588</v>
      </c>
      <c r="O48" s="152">
        <f t="shared" si="20"/>
        <v>3.2869470630891957</v>
      </c>
      <c r="P48" s="52">
        <f t="shared" si="7"/>
        <v>5.0821652705710776E-2</v>
      </c>
    </row>
    <row r="49" spans="1:16" ht="20.100000000000001" customHeight="1" x14ac:dyDescent="0.25">
      <c r="A49" s="38" t="s">
        <v>178</v>
      </c>
      <c r="B49" s="19">
        <v>912.54</v>
      </c>
      <c r="C49" s="140">
        <v>945.24000000000012</v>
      </c>
      <c r="D49" s="247">
        <f t="shared" si="15"/>
        <v>1.3666719783570581E-2</v>
      </c>
      <c r="E49" s="215">
        <f t="shared" si="16"/>
        <v>1.2456221567986389E-2</v>
      </c>
      <c r="F49" s="52">
        <f t="shared" si="21"/>
        <v>3.5834045630876631E-2</v>
      </c>
      <c r="H49" s="19">
        <v>248.64400000000001</v>
      </c>
      <c r="I49" s="140">
        <v>270.66199999999998</v>
      </c>
      <c r="J49" s="247">
        <f t="shared" si="17"/>
        <v>1.5623398704367063E-2</v>
      </c>
      <c r="K49" s="215">
        <f t="shared" si="18"/>
        <v>1.5472844660841877E-2</v>
      </c>
      <c r="L49" s="52">
        <f t="shared" si="19"/>
        <v>8.8552307717057202E-2</v>
      </c>
      <c r="N49" s="27">
        <f t="shared" si="20"/>
        <v>2.7247463124904114</v>
      </c>
      <c r="O49" s="152">
        <f t="shared" si="20"/>
        <v>2.8634209301341453</v>
      </c>
      <c r="P49" s="52">
        <f t="shared" si="7"/>
        <v>5.0894506034576716E-2</v>
      </c>
    </row>
    <row r="50" spans="1:16" ht="20.100000000000001" customHeight="1" x14ac:dyDescent="0.25">
      <c r="A50" s="38" t="s">
        <v>192</v>
      </c>
      <c r="B50" s="19">
        <v>941.95999999999992</v>
      </c>
      <c r="C50" s="140">
        <v>897.48</v>
      </c>
      <c r="D50" s="247">
        <f t="shared" si="15"/>
        <v>1.4107330492178034E-2</v>
      </c>
      <c r="E50" s="215">
        <f t="shared" si="16"/>
        <v>1.1826847925221555E-2</v>
      </c>
      <c r="F50" s="52">
        <f t="shared" si="21"/>
        <v>-4.7220688776593391E-2</v>
      </c>
      <c r="H50" s="19">
        <v>255.209</v>
      </c>
      <c r="I50" s="140">
        <v>235.35400000000001</v>
      </c>
      <c r="J50" s="247">
        <f t="shared" si="17"/>
        <v>1.6035906597154221E-2</v>
      </c>
      <c r="K50" s="215">
        <f t="shared" si="18"/>
        <v>1.3454403951451551E-2</v>
      </c>
      <c r="L50" s="52">
        <f t="shared" si="19"/>
        <v>-7.7798980443479618E-2</v>
      </c>
      <c r="N50" s="27">
        <f t="shared" si="20"/>
        <v>2.7093400993672772</v>
      </c>
      <c r="O50" s="152">
        <f t="shared" si="20"/>
        <v>2.6223871284039757</v>
      </c>
      <c r="P50" s="52">
        <f t="shared" si="7"/>
        <v>-3.2093782166221184E-2</v>
      </c>
    </row>
    <row r="51" spans="1:16" ht="20.100000000000001" customHeight="1" x14ac:dyDescent="0.25">
      <c r="A51" s="38" t="s">
        <v>179</v>
      </c>
      <c r="B51" s="19">
        <v>1258.26</v>
      </c>
      <c r="C51" s="140">
        <v>723.19999999999993</v>
      </c>
      <c r="D51" s="247">
        <f t="shared" si="15"/>
        <v>1.884441978968102E-2</v>
      </c>
      <c r="E51" s="215">
        <f t="shared" si="16"/>
        <v>9.5302139540939385E-3</v>
      </c>
      <c r="F51" s="52">
        <f t="shared" si="21"/>
        <v>-0.42523802711681213</v>
      </c>
      <c r="H51" s="19">
        <v>353.35599999999999</v>
      </c>
      <c r="I51" s="140">
        <v>218.79100000000003</v>
      </c>
      <c r="J51" s="247">
        <f t="shared" si="17"/>
        <v>2.2202915302924373E-2</v>
      </c>
      <c r="K51" s="215">
        <f t="shared" si="18"/>
        <v>1.2507552431409861E-2</v>
      </c>
      <c r="L51" s="52">
        <f t="shared" si="19"/>
        <v>-0.3808199096661723</v>
      </c>
      <c r="N51" s="27">
        <f t="shared" si="20"/>
        <v>2.8082908142991112</v>
      </c>
      <c r="O51" s="152">
        <f t="shared" si="20"/>
        <v>3.0253180309734518</v>
      </c>
      <c r="P51" s="52">
        <f t="shared" si="7"/>
        <v>7.7280891127547227E-2</v>
      </c>
    </row>
    <row r="52" spans="1:16" ht="20.100000000000001" customHeight="1" x14ac:dyDescent="0.25">
      <c r="A52" s="38" t="s">
        <v>193</v>
      </c>
      <c r="B52" s="19">
        <v>654.29999999999995</v>
      </c>
      <c r="C52" s="140">
        <v>762.12</v>
      </c>
      <c r="D52" s="247">
        <f t="shared" si="15"/>
        <v>9.7991701781732637E-3</v>
      </c>
      <c r="E52" s="215">
        <f t="shared" si="16"/>
        <v>1.0043095490450876E-2</v>
      </c>
      <c r="F52" s="52">
        <f t="shared" si="21"/>
        <v>0.16478679504814314</v>
      </c>
      <c r="H52" s="19">
        <v>147.07300000000001</v>
      </c>
      <c r="I52" s="140">
        <v>192.47299999999996</v>
      </c>
      <c r="J52" s="247">
        <f t="shared" si="17"/>
        <v>9.241244983379358E-3</v>
      </c>
      <c r="K52" s="215">
        <f t="shared" si="18"/>
        <v>1.1003040066231012E-2</v>
      </c>
      <c r="L52" s="52">
        <f t="shared" si="19"/>
        <v>0.30869024226064573</v>
      </c>
      <c r="N52" s="27">
        <f t="shared" si="20"/>
        <v>2.2477915329359623</v>
      </c>
      <c r="O52" s="152">
        <f t="shared" si="20"/>
        <v>2.5254946727549461</v>
      </c>
      <c r="P52" s="52">
        <f t="shared" si="7"/>
        <v>0.12354488205419149</v>
      </c>
    </row>
    <row r="53" spans="1:16" ht="20.100000000000001" customHeight="1" x14ac:dyDescent="0.25">
      <c r="A53" s="38" t="s">
        <v>191</v>
      </c>
      <c r="B53" s="19">
        <v>822.6400000000001</v>
      </c>
      <c r="C53" s="140">
        <v>329.52000000000004</v>
      </c>
      <c r="D53" s="247">
        <f t="shared" si="15"/>
        <v>1.2320326081877511E-2</v>
      </c>
      <c r="E53" s="215">
        <f t="shared" si="16"/>
        <v>4.3423618669151485E-3</v>
      </c>
      <c r="F53" s="52">
        <f t="shared" si="21"/>
        <v>-0.5994359622678207</v>
      </c>
      <c r="H53" s="19">
        <v>206.31100000000004</v>
      </c>
      <c r="I53" s="140">
        <v>99.052999999999997</v>
      </c>
      <c r="J53" s="247">
        <f t="shared" si="17"/>
        <v>1.2963429682987217E-2</v>
      </c>
      <c r="K53" s="215">
        <f t="shared" si="18"/>
        <v>5.6625299531902172E-3</v>
      </c>
      <c r="L53" s="52">
        <f t="shared" si="19"/>
        <v>-0.51988502794325087</v>
      </c>
      <c r="N53" s="27">
        <f t="shared" si="20"/>
        <v>2.5079135466303608</v>
      </c>
      <c r="O53" s="152">
        <f t="shared" si="20"/>
        <v>3.0059783928137893</v>
      </c>
      <c r="P53" s="52">
        <f t="shared" si="7"/>
        <v>0.19859729489185532</v>
      </c>
    </row>
    <row r="54" spans="1:16" ht="20.100000000000001" customHeight="1" x14ac:dyDescent="0.25">
      <c r="A54" s="38" t="s">
        <v>197</v>
      </c>
      <c r="B54" s="19">
        <v>60.269999999999996</v>
      </c>
      <c r="C54" s="140">
        <v>269.95999999999998</v>
      </c>
      <c r="D54" s="247">
        <f t="shared" si="15"/>
        <v>9.0263791324851389E-4</v>
      </c>
      <c r="E54" s="215">
        <f t="shared" si="16"/>
        <v>3.5574897110719024E-3</v>
      </c>
      <c r="F54" s="52">
        <f t="shared" si="21"/>
        <v>3.4791770366683261</v>
      </c>
      <c r="H54" s="19">
        <v>17.087999999999997</v>
      </c>
      <c r="I54" s="140">
        <v>59.757999999999996</v>
      </c>
      <c r="J54" s="247">
        <f t="shared" si="17"/>
        <v>1.0737143750109567E-3</v>
      </c>
      <c r="K54" s="215">
        <f t="shared" si="18"/>
        <v>3.416165738975508E-3</v>
      </c>
      <c r="L54" s="52">
        <f t="shared" si="19"/>
        <v>2.4970739700374538</v>
      </c>
      <c r="N54" s="27">
        <f t="shared" si="20"/>
        <v>2.8352414136386264</v>
      </c>
      <c r="O54" s="152">
        <f t="shared" si="20"/>
        <v>2.213587198103423</v>
      </c>
      <c r="P54" s="52">
        <f t="shared" si="7"/>
        <v>-0.21925971190488475</v>
      </c>
    </row>
    <row r="55" spans="1:16" ht="20.100000000000001" customHeight="1" x14ac:dyDescent="0.25">
      <c r="A55" s="38" t="s">
        <v>218</v>
      </c>
      <c r="B55" s="19">
        <v>70.63</v>
      </c>
      <c r="C55" s="140">
        <v>130.01</v>
      </c>
      <c r="D55" s="247">
        <f t="shared" si="15"/>
        <v>1.0577951852122538E-3</v>
      </c>
      <c r="E55" s="215">
        <f t="shared" si="16"/>
        <v>1.7132509902817381E-3</v>
      </c>
      <c r="F55" s="52">
        <f t="shared" si="21"/>
        <v>0.8407192411156732</v>
      </c>
      <c r="H55" s="19">
        <v>23.568999999999996</v>
      </c>
      <c r="I55" s="140">
        <v>43.235999999999997</v>
      </c>
      <c r="J55" s="247">
        <f t="shared" si="17"/>
        <v>1.4809441774715144E-3</v>
      </c>
      <c r="K55" s="215">
        <f t="shared" si="18"/>
        <v>2.4716580523167619E-3</v>
      </c>
      <c r="L55" s="52">
        <f t="shared" si="19"/>
        <v>0.8344435487292633</v>
      </c>
      <c r="N55" s="27">
        <f t="shared" ref="N55:N56" si="22">(H55/B55)*10</f>
        <v>3.3369672943508419</v>
      </c>
      <c r="O55" s="152">
        <f t="shared" ref="O55:O56" si="23">(I55/C55)*10</f>
        <v>3.3255903392046764</v>
      </c>
      <c r="P55" s="52">
        <f t="shared" ref="P55:P56" si="24">(O55-N55)/N55</f>
        <v>-3.4093696888865569E-3</v>
      </c>
    </row>
    <row r="56" spans="1:16" ht="20.100000000000001" customHeight="1" x14ac:dyDescent="0.25">
      <c r="A56" s="38" t="s">
        <v>195</v>
      </c>
      <c r="B56" s="19">
        <v>42.21</v>
      </c>
      <c r="C56" s="140">
        <v>51.929999999999993</v>
      </c>
      <c r="D56" s="247">
        <f t="shared" si="15"/>
        <v>6.3216104725767001E-4</v>
      </c>
      <c r="E56" s="215">
        <f t="shared" si="16"/>
        <v>6.8432523594593223E-4</v>
      </c>
      <c r="F56" s="52">
        <f t="shared" si="21"/>
        <v>0.23027718550106591</v>
      </c>
      <c r="H56" s="19">
        <v>28.222000000000001</v>
      </c>
      <c r="I56" s="140">
        <v>34.136000000000003</v>
      </c>
      <c r="J56" s="247">
        <f t="shared" si="17"/>
        <v>1.7733126809198986E-3</v>
      </c>
      <c r="K56" s="215">
        <f t="shared" si="18"/>
        <v>1.9514413746388427E-3</v>
      </c>
      <c r="L56" s="52">
        <f t="shared" ref="L56:L57" si="25">(I56-H56)/H56</f>
        <v>0.20955283112465456</v>
      </c>
      <c r="N56" s="27">
        <f t="shared" si="22"/>
        <v>6.6860933428097615</v>
      </c>
      <c r="O56" s="152">
        <f t="shared" si="23"/>
        <v>6.5734642788368971</v>
      </c>
      <c r="P56" s="52">
        <f t="shared" si="24"/>
        <v>-1.6845272448071033E-2</v>
      </c>
    </row>
    <row r="57" spans="1:16" ht="20.100000000000001" customHeight="1" x14ac:dyDescent="0.25">
      <c r="A57" s="38" t="s">
        <v>194</v>
      </c>
      <c r="B57" s="19">
        <v>91.460000000000008</v>
      </c>
      <c r="C57" s="140">
        <v>94.660000000000011</v>
      </c>
      <c r="D57" s="247">
        <f t="shared" si="15"/>
        <v>1.3697571519115496E-3</v>
      </c>
      <c r="E57" s="215">
        <f t="shared" si="16"/>
        <v>1.2474143430510681E-3</v>
      </c>
      <c r="F57" s="52">
        <f t="shared" si="21"/>
        <v>3.4987972884321046E-2</v>
      </c>
      <c r="H57" s="19">
        <v>25.564999999999998</v>
      </c>
      <c r="I57" s="140">
        <v>27.372</v>
      </c>
      <c r="J57" s="247">
        <f t="shared" si="17"/>
        <v>1.6063616571368861E-3</v>
      </c>
      <c r="K57" s="215">
        <f t="shared" si="18"/>
        <v>1.564766033120881E-3</v>
      </c>
      <c r="L57" s="52">
        <f t="shared" si="25"/>
        <v>7.0682573831410217E-2</v>
      </c>
      <c r="N57" s="27">
        <f t="shared" ref="N57:N58" si="26">(H57/B57)*10</f>
        <v>2.7952110212114576</v>
      </c>
      <c r="O57" s="152">
        <f t="shared" ref="O57:O58" si="27">(I57/C57)*10</f>
        <v>2.8916120853581235</v>
      </c>
      <c r="P57" s="52">
        <f t="shared" ref="P57:P58" si="28">(O57-N57)/N57</f>
        <v>3.448793791063591E-2</v>
      </c>
    </row>
    <row r="58" spans="1:16" ht="20.100000000000001" customHeight="1" x14ac:dyDescent="0.25">
      <c r="A58" s="38" t="s">
        <v>183</v>
      </c>
      <c r="B58" s="19">
        <v>148.81</v>
      </c>
      <c r="C58" s="140">
        <v>95.23</v>
      </c>
      <c r="D58" s="247">
        <f t="shared" si="15"/>
        <v>2.2286634788536812E-3</v>
      </c>
      <c r="E58" s="215">
        <f t="shared" si="16"/>
        <v>1.2549257119031608E-3</v>
      </c>
      <c r="F58" s="52">
        <f t="shared" si="21"/>
        <v>-0.36005644781936696</v>
      </c>
      <c r="H58" s="19">
        <v>37.734999999999999</v>
      </c>
      <c r="I58" s="140">
        <v>26.167000000000002</v>
      </c>
      <c r="J58" s="247">
        <f t="shared" si="17"/>
        <v>2.3710564104072133E-3</v>
      </c>
      <c r="K58" s="215">
        <f t="shared" si="18"/>
        <v>1.4958801983294644E-3</v>
      </c>
      <c r="L58" s="52">
        <f t="shared" si="19"/>
        <v>-0.30655889757519539</v>
      </c>
      <c r="N58" s="27">
        <f t="shared" si="26"/>
        <v>2.5357838854915666</v>
      </c>
      <c r="O58" s="152">
        <f t="shared" si="27"/>
        <v>2.7477685603276281</v>
      </c>
      <c r="P58" s="52">
        <f t="shared" si="28"/>
        <v>8.3597295514387965E-2</v>
      </c>
    </row>
    <row r="59" spans="1:16" ht="20.100000000000001" customHeight="1" x14ac:dyDescent="0.25">
      <c r="A59" s="38" t="s">
        <v>190</v>
      </c>
      <c r="B59" s="19">
        <v>42.620000000000005</v>
      </c>
      <c r="C59" s="140">
        <v>55.13</v>
      </c>
      <c r="D59" s="247">
        <f t="shared" ref="D59" si="29">B59/$B$62</f>
        <v>6.3830144122534703E-4</v>
      </c>
      <c r="E59" s="215">
        <f t="shared" ref="E59" si="30">C59/$C$62</f>
        <v>7.2649432423838348E-4</v>
      </c>
      <c r="F59" s="52">
        <f t="shared" si="21"/>
        <v>0.29352416705771928</v>
      </c>
      <c r="H59" s="19">
        <v>18.030999999999999</v>
      </c>
      <c r="I59" s="140">
        <v>16.848000000000003</v>
      </c>
      <c r="J59" s="247">
        <f t="shared" ref="J59:J60" si="31">H59/$H$62</f>
        <v>1.1329672223678933E-3</v>
      </c>
      <c r="K59" s="215">
        <f t="shared" ref="K59:K60" si="32">I59/$I$62</f>
        <v>9.6314402038654866E-4</v>
      </c>
      <c r="L59" s="52">
        <f t="shared" si="19"/>
        <v>-6.560922855082893E-2</v>
      </c>
      <c r="N59" s="27">
        <f t="shared" ref="N59:N60" si="33">(H59/B59)*10</f>
        <v>4.2306428906616604</v>
      </c>
      <c r="O59" s="152">
        <f t="shared" ref="O59:O60" si="34">(I59/C59)*10</f>
        <v>3.0560493379285329</v>
      </c>
      <c r="P59" s="52">
        <f t="shared" ref="P59:P60" si="35">(O59-N59)/N59</f>
        <v>-0.27763949430140261</v>
      </c>
    </row>
    <row r="60" spans="1:16" ht="20.100000000000001" customHeight="1" x14ac:dyDescent="0.25">
      <c r="A60" s="38" t="s">
        <v>198</v>
      </c>
      <c r="B60" s="19">
        <v>12.469999999999999</v>
      </c>
      <c r="C60" s="140">
        <v>21.92</v>
      </c>
      <c r="D60" s="247">
        <f t="shared" si="15"/>
        <v>1.8675783604129697E-4</v>
      </c>
      <c r="E60" s="215">
        <f t="shared" si="16"/>
        <v>2.8885825480328976E-4</v>
      </c>
      <c r="F60" s="52">
        <f t="shared" si="21"/>
        <v>0.75781876503608692</v>
      </c>
      <c r="H60" s="19">
        <v>6.1670000000000007</v>
      </c>
      <c r="I60" s="140">
        <v>9.2489999999999988</v>
      </c>
      <c r="J60" s="247">
        <f t="shared" si="31"/>
        <v>3.8749979814446233E-4</v>
      </c>
      <c r="K60" s="215">
        <f t="shared" si="32"/>
        <v>5.287345111915471E-4</v>
      </c>
      <c r="L60" s="52">
        <f t="shared" si="19"/>
        <v>0.4997567699043291</v>
      </c>
      <c r="N60" s="27">
        <f t="shared" si="33"/>
        <v>4.9454691259021661</v>
      </c>
      <c r="O60" s="152">
        <f t="shared" si="34"/>
        <v>4.219434306569342</v>
      </c>
      <c r="P60" s="52">
        <f t="shared" si="35"/>
        <v>-0.14680807843490051</v>
      </c>
    </row>
    <row r="61" spans="1:16" ht="20.100000000000001" customHeight="1" thickBot="1" x14ac:dyDescent="0.3">
      <c r="A61" s="8" t="s">
        <v>17</v>
      </c>
      <c r="B61" s="19">
        <f>B62-SUM(B39:B60)</f>
        <v>71.649999999979627</v>
      </c>
      <c r="C61" s="140">
        <f>C62-SUM(C39:C60)</f>
        <v>57.19999999999709</v>
      </c>
      <c r="D61" s="247">
        <f t="shared" si="15"/>
        <v>1.0730712872778767E-3</v>
      </c>
      <c r="E61" s="215">
        <f t="shared" si="16"/>
        <v>7.537724532275244E-4</v>
      </c>
      <c r="F61" s="52">
        <f t="shared" si="21"/>
        <v>-0.20167480809471941</v>
      </c>
      <c r="H61" s="19">
        <f>H62-SUM(H39:H60)</f>
        <v>37.55199999999968</v>
      </c>
      <c r="I61" s="140">
        <f>I62-SUM(I39:I60)</f>
        <v>19.197999999993044</v>
      </c>
      <c r="J61" s="247">
        <f t="shared" si="17"/>
        <v>2.3595577136242456E-3</v>
      </c>
      <c r="K61" s="215">
        <f t="shared" si="18"/>
        <v>1.0974856898963829E-3</v>
      </c>
      <c r="L61" s="52">
        <f t="shared" si="19"/>
        <v>-0.48876224968062398</v>
      </c>
      <c r="N61" s="27">
        <f t="shared" si="20"/>
        <v>5.2410327983266374</v>
      </c>
      <c r="O61" s="152">
        <f t="shared" si="20"/>
        <v>3.3562937062926612</v>
      </c>
      <c r="P61" s="52">
        <f t="shared" si="7"/>
        <v>-0.35961215366477722</v>
      </c>
    </row>
    <row r="62" spans="1:16" ht="26.25" customHeight="1" thickBot="1" x14ac:dyDescent="0.3">
      <c r="A62" s="12" t="s">
        <v>18</v>
      </c>
      <c r="B62" s="17">
        <v>66770.960000000006</v>
      </c>
      <c r="C62" s="145">
        <v>75884.97</v>
      </c>
      <c r="D62" s="253">
        <f>SUM(D39:D61)</f>
        <v>0.99999999999999956</v>
      </c>
      <c r="E62" s="254">
        <f>SUM(E39:E61)</f>
        <v>1.0000000000000002</v>
      </c>
      <c r="F62" s="57">
        <f t="shared" si="21"/>
        <v>0.13649661469596952</v>
      </c>
      <c r="G62" s="1"/>
      <c r="H62" s="17">
        <v>15914.846999999998</v>
      </c>
      <c r="I62" s="145">
        <v>17492.710999999999</v>
      </c>
      <c r="J62" s="253">
        <f>SUM(J39:J61)</f>
        <v>1</v>
      </c>
      <c r="K62" s="254">
        <f>SUM(K39:K61)</f>
        <v>0.99999999999999967</v>
      </c>
      <c r="L62" s="57">
        <f t="shared" si="19"/>
        <v>9.9144151370101241E-2</v>
      </c>
      <c r="M62" s="1"/>
      <c r="N62" s="29">
        <f t="shared" si="20"/>
        <v>2.3834983052512642</v>
      </c>
      <c r="O62" s="146">
        <f t="shared" si="20"/>
        <v>2.3051614832291558</v>
      </c>
      <c r="P62" s="57">
        <f t="shared" si="7"/>
        <v>-3.2866321679154799E-2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164</v>
      </c>
      <c r="B68" s="39">
        <v>30040.84</v>
      </c>
      <c r="C68" s="147">
        <v>33101.590000000004</v>
      </c>
      <c r="D68" s="247">
        <f>B68/$B$96</f>
        <v>0.37729231009596698</v>
      </c>
      <c r="E68" s="246">
        <f>C68/$C$96</f>
        <v>0.2883924227703023</v>
      </c>
      <c r="F68" s="61">
        <f t="shared" ref="F68:F94" si="36">(C68-B68)/B68</f>
        <v>0.10188629878525379</v>
      </c>
      <c r="H68" s="19">
        <v>9281.3529999999992</v>
      </c>
      <c r="I68" s="147">
        <v>9588.0329999999994</v>
      </c>
      <c r="J68" s="245">
        <f>H68/$H$96</f>
        <v>0.40679448495141196</v>
      </c>
      <c r="K68" s="246">
        <f>I68/$I$96</f>
        <v>0.31711543296079453</v>
      </c>
      <c r="L68" s="61">
        <f t="shared" ref="L68:L96" si="37">(I68-H68)/H68</f>
        <v>3.3042596268022598E-2</v>
      </c>
      <c r="N68" s="41">
        <f t="shared" ref="N68:O96" si="38">(H68/B68)*10</f>
        <v>3.0895783872887703</v>
      </c>
      <c r="O68" s="149">
        <f t="shared" si="38"/>
        <v>2.8965475676546051</v>
      </c>
      <c r="P68" s="61">
        <f t="shared" si="7"/>
        <v>-6.2478045686860717E-2</v>
      </c>
    </row>
    <row r="69" spans="1:16" ht="20.100000000000001" customHeight="1" x14ac:dyDescent="0.25">
      <c r="A69" s="38" t="s">
        <v>174</v>
      </c>
      <c r="B69" s="19">
        <v>7909.36</v>
      </c>
      <c r="C69" s="140">
        <v>32676.049999999996</v>
      </c>
      <c r="D69" s="247">
        <f t="shared" ref="D69:D95" si="39">B69/$B$96</f>
        <v>9.9336127278086661E-2</v>
      </c>
      <c r="E69" s="215">
        <f t="shared" ref="E69:E95" si="40">C69/$C$96</f>
        <v>0.28468497211353089</v>
      </c>
      <c r="F69" s="52">
        <f t="shared" si="36"/>
        <v>3.1313140380511189</v>
      </c>
      <c r="H69" s="19">
        <v>1578.944</v>
      </c>
      <c r="I69" s="140">
        <v>6347.9290000000001</v>
      </c>
      <c r="J69" s="214">
        <f t="shared" ref="J69:J96" si="41">H69/$H$96</f>
        <v>6.9203887757218391E-2</v>
      </c>
      <c r="K69" s="215">
        <f t="shared" ref="K69:K96" si="42">I69/$I$96</f>
        <v>0.20995195294377728</v>
      </c>
      <c r="L69" s="52">
        <f t="shared" si="37"/>
        <v>3.0203636101090354</v>
      </c>
      <c r="N69" s="40">
        <f t="shared" si="38"/>
        <v>1.9962980569856477</v>
      </c>
      <c r="O69" s="143">
        <f t="shared" si="38"/>
        <v>1.9426855449174552</v>
      </c>
      <c r="P69" s="52">
        <f t="shared" si="7"/>
        <v>-2.6855965661333085E-2</v>
      </c>
    </row>
    <row r="70" spans="1:16" ht="20.100000000000001" customHeight="1" x14ac:dyDescent="0.25">
      <c r="A70" s="38" t="s">
        <v>166</v>
      </c>
      <c r="B70" s="19">
        <v>11412.189999999999</v>
      </c>
      <c r="C70" s="140">
        <v>14876.099999999999</v>
      </c>
      <c r="D70" s="247">
        <f t="shared" si="39"/>
        <v>0.14332926537187685</v>
      </c>
      <c r="E70" s="215">
        <f t="shared" si="40"/>
        <v>0.12960569327253746</v>
      </c>
      <c r="F70" s="52">
        <f t="shared" si="36"/>
        <v>0.30352719329068306</v>
      </c>
      <c r="H70" s="19">
        <v>2802.9589999999998</v>
      </c>
      <c r="I70" s="140">
        <v>3739.2169999999996</v>
      </c>
      <c r="J70" s="214">
        <f t="shared" si="41"/>
        <v>0.12285151343181588</v>
      </c>
      <c r="K70" s="215">
        <f t="shared" si="42"/>
        <v>0.12367118656030525</v>
      </c>
      <c r="L70" s="52">
        <f t="shared" si="37"/>
        <v>0.33402486443790291</v>
      </c>
      <c r="N70" s="40">
        <f t="shared" si="38"/>
        <v>2.4561096511712477</v>
      </c>
      <c r="O70" s="143">
        <f t="shared" si="38"/>
        <v>2.5135734500305862</v>
      </c>
      <c r="P70" s="52">
        <f t="shared" si="7"/>
        <v>2.3396267683706905E-2</v>
      </c>
    </row>
    <row r="71" spans="1:16" ht="20.100000000000001" customHeight="1" x14ac:dyDescent="0.25">
      <c r="A71" s="38" t="s">
        <v>167</v>
      </c>
      <c r="B71" s="19">
        <v>7828.32</v>
      </c>
      <c r="C71" s="140">
        <v>9130.08</v>
      </c>
      <c r="D71" s="247">
        <f t="shared" si="39"/>
        <v>9.8318320558628186E-2</v>
      </c>
      <c r="E71" s="215">
        <f t="shared" si="40"/>
        <v>7.9544393223608928E-2</v>
      </c>
      <c r="F71" s="52">
        <f t="shared" si="36"/>
        <v>0.16628855233306766</v>
      </c>
      <c r="H71" s="19">
        <v>2333.663</v>
      </c>
      <c r="I71" s="140">
        <v>2645.442</v>
      </c>
      <c r="J71" s="214">
        <f t="shared" si="41"/>
        <v>0.10228263466923054</v>
      </c>
      <c r="K71" s="215">
        <f t="shared" si="42"/>
        <v>8.7495577581206727E-2</v>
      </c>
      <c r="L71" s="52">
        <f t="shared" si="37"/>
        <v>0.13360069555887033</v>
      </c>
      <c r="N71" s="40">
        <f t="shared" si="38"/>
        <v>2.981052128681505</v>
      </c>
      <c r="O71" s="143">
        <f t="shared" si="38"/>
        <v>2.8975014457704642</v>
      </c>
      <c r="P71" s="52">
        <f t="shared" si="7"/>
        <v>-2.802724652386224E-2</v>
      </c>
    </row>
    <row r="72" spans="1:16" ht="20.100000000000001" customHeight="1" x14ac:dyDescent="0.25">
      <c r="A72" s="38" t="s">
        <v>169</v>
      </c>
      <c r="B72" s="19">
        <v>6194.7000000000007</v>
      </c>
      <c r="C72" s="140">
        <v>6582.66</v>
      </c>
      <c r="D72" s="247">
        <f t="shared" si="39"/>
        <v>7.7801175777757442E-2</v>
      </c>
      <c r="E72" s="215">
        <f t="shared" si="40"/>
        <v>5.7350395122202823E-2</v>
      </c>
      <c r="F72" s="52">
        <f t="shared" si="36"/>
        <v>6.2627730156423894E-2</v>
      </c>
      <c r="H72" s="19">
        <v>2192.2139999999999</v>
      </c>
      <c r="I72" s="140">
        <v>2464.471</v>
      </c>
      <c r="J72" s="214">
        <f t="shared" si="41"/>
        <v>9.6083034987816396E-2</v>
      </c>
      <c r="K72" s="215">
        <f t="shared" si="42"/>
        <v>8.1510127070309663E-2</v>
      </c>
      <c r="L72" s="52">
        <f t="shared" si="37"/>
        <v>0.12419271111305742</v>
      </c>
      <c r="N72" s="40">
        <f t="shared" si="38"/>
        <v>3.5388541818005708</v>
      </c>
      <c r="O72" s="143">
        <f t="shared" si="38"/>
        <v>3.7438831718484629</v>
      </c>
      <c r="P72" s="52">
        <f t="shared" ref="P72:P78" si="43">(O72-N72)/N72</f>
        <v>5.7936546552922179E-2</v>
      </c>
    </row>
    <row r="73" spans="1:16" ht="20.100000000000001" customHeight="1" x14ac:dyDescent="0.25">
      <c r="A73" s="38" t="s">
        <v>175</v>
      </c>
      <c r="B73" s="19">
        <v>3265.5299999999997</v>
      </c>
      <c r="C73" s="140">
        <v>2921.4300000000003</v>
      </c>
      <c r="D73" s="247">
        <f t="shared" si="39"/>
        <v>4.1012813136639417E-2</v>
      </c>
      <c r="E73" s="215">
        <f t="shared" si="40"/>
        <v>2.5452501697164523E-2</v>
      </c>
      <c r="F73" s="52">
        <f t="shared" si="36"/>
        <v>-0.10537340033623929</v>
      </c>
      <c r="H73" s="19">
        <v>1033.556</v>
      </c>
      <c r="I73" s="140">
        <v>948.06400000000008</v>
      </c>
      <c r="J73" s="214">
        <f t="shared" si="41"/>
        <v>4.5299955802612139E-2</v>
      </c>
      <c r="K73" s="215">
        <f t="shared" si="42"/>
        <v>3.1356350758757583E-2</v>
      </c>
      <c r="L73" s="52">
        <f t="shared" si="37"/>
        <v>-8.271636950489375E-2</v>
      </c>
      <c r="N73" s="40">
        <f t="shared" si="38"/>
        <v>3.1650482463796079</v>
      </c>
      <c r="O73" s="143">
        <f t="shared" si="38"/>
        <v>3.2452052590683329</v>
      </c>
      <c r="P73" s="52">
        <f t="shared" si="43"/>
        <v>2.5325684302099943E-2</v>
      </c>
    </row>
    <row r="74" spans="1:16" ht="20.100000000000001" customHeight="1" x14ac:dyDescent="0.25">
      <c r="A74" s="38" t="s">
        <v>184</v>
      </c>
      <c r="B74" s="19">
        <v>2407.59</v>
      </c>
      <c r="C74" s="140">
        <v>2765.19</v>
      </c>
      <c r="D74" s="247">
        <f t="shared" si="39"/>
        <v>3.0237676205590428E-2</v>
      </c>
      <c r="E74" s="215">
        <f t="shared" si="40"/>
        <v>2.4091285147336189E-2</v>
      </c>
      <c r="F74" s="52">
        <f t="shared" si="36"/>
        <v>0.14853027301160077</v>
      </c>
      <c r="H74" s="19">
        <v>677.50199999999995</v>
      </c>
      <c r="I74" s="140">
        <v>753.55500000000006</v>
      </c>
      <c r="J74" s="214">
        <f t="shared" si="41"/>
        <v>2.9694385844774084E-2</v>
      </c>
      <c r="K74" s="215">
        <f t="shared" si="42"/>
        <v>2.4923143264606158E-2</v>
      </c>
      <c r="L74" s="52">
        <f t="shared" si="37"/>
        <v>0.11225501917337531</v>
      </c>
      <c r="N74" s="40">
        <f t="shared" si="38"/>
        <v>2.8140256439011626</v>
      </c>
      <c r="O74" s="143">
        <f t="shared" si="38"/>
        <v>2.725147277402276</v>
      </c>
      <c r="P74" s="52">
        <f t="shared" si="43"/>
        <v>-3.158406416498466E-2</v>
      </c>
    </row>
    <row r="75" spans="1:16" ht="20.100000000000001" customHeight="1" x14ac:dyDescent="0.25">
      <c r="A75" s="38" t="s">
        <v>181</v>
      </c>
      <c r="B75" s="19">
        <v>748.79000000000008</v>
      </c>
      <c r="C75" s="140">
        <v>1528.61</v>
      </c>
      <c r="D75" s="247">
        <f t="shared" si="39"/>
        <v>9.4042879252630458E-3</v>
      </c>
      <c r="E75" s="215">
        <f t="shared" si="40"/>
        <v>1.3317775411118067E-2</v>
      </c>
      <c r="F75" s="52">
        <f t="shared" si="36"/>
        <v>1.0414401901734796</v>
      </c>
      <c r="H75" s="19">
        <v>296.03899999999999</v>
      </c>
      <c r="I75" s="140">
        <v>716.94500000000005</v>
      </c>
      <c r="J75" s="214">
        <f t="shared" si="41"/>
        <v>1.297515917458705E-2</v>
      </c>
      <c r="K75" s="215">
        <f t="shared" si="42"/>
        <v>2.3712300957253366E-2</v>
      </c>
      <c r="L75" s="52">
        <f t="shared" si="37"/>
        <v>1.4217923989744596</v>
      </c>
      <c r="N75" s="40">
        <f t="shared" ref="N75" si="44">(H75/B75)*10</f>
        <v>3.9535650850038055</v>
      </c>
      <c r="O75" s="143">
        <f t="shared" ref="O75" si="45">(I75/C75)*10</f>
        <v>4.690176042286784</v>
      </c>
      <c r="P75" s="52">
        <f t="shared" ref="P75" si="46">(O75-N75)/N75</f>
        <v>0.18631562689507852</v>
      </c>
    </row>
    <row r="76" spans="1:16" ht="20.100000000000001" customHeight="1" x14ac:dyDescent="0.25">
      <c r="A76" s="38" t="s">
        <v>188</v>
      </c>
      <c r="B76" s="19">
        <v>1528.26</v>
      </c>
      <c r="C76" s="140">
        <v>3508.47</v>
      </c>
      <c r="D76" s="247">
        <f t="shared" si="39"/>
        <v>1.9193895571071332E-2</v>
      </c>
      <c r="E76" s="215">
        <f t="shared" si="40"/>
        <v>3.0566995830620895E-2</v>
      </c>
      <c r="F76" s="52">
        <f t="shared" si="36"/>
        <v>1.2957284755211809</v>
      </c>
      <c r="H76" s="19">
        <v>311.80899999999997</v>
      </c>
      <c r="I76" s="140">
        <v>682.23399999999992</v>
      </c>
      <c r="J76" s="214">
        <f t="shared" si="41"/>
        <v>1.3666346012075481E-2</v>
      </c>
      <c r="K76" s="215">
        <f t="shared" si="42"/>
        <v>2.2564266340194563E-2</v>
      </c>
      <c r="L76" s="52">
        <f t="shared" si="37"/>
        <v>1.1879868765814969</v>
      </c>
      <c r="N76" s="40">
        <f t="shared" si="38"/>
        <v>2.0402876473898419</v>
      </c>
      <c r="O76" s="143">
        <f t="shared" si="38"/>
        <v>1.9445342271702479</v>
      </c>
      <c r="P76" s="52">
        <f t="shared" si="43"/>
        <v>-4.693133359999125E-2</v>
      </c>
    </row>
    <row r="77" spans="1:16" ht="20.100000000000001" customHeight="1" x14ac:dyDescent="0.25">
      <c r="A77" s="38" t="s">
        <v>206</v>
      </c>
      <c r="B77" s="19">
        <v>2270.2299999999996</v>
      </c>
      <c r="C77" s="140">
        <v>1658.26</v>
      </c>
      <c r="D77" s="247">
        <f t="shared" si="39"/>
        <v>2.8512528982184482E-2</v>
      </c>
      <c r="E77" s="215">
        <f t="shared" si="40"/>
        <v>1.4447330747045125E-2</v>
      </c>
      <c r="F77" s="52">
        <f t="shared" si="36"/>
        <v>-0.26956299581980669</v>
      </c>
      <c r="H77" s="19">
        <v>485.17600000000004</v>
      </c>
      <c r="I77" s="140">
        <v>409.93499999999995</v>
      </c>
      <c r="J77" s="214">
        <f t="shared" si="41"/>
        <v>2.126488681453946E-2</v>
      </c>
      <c r="K77" s="215">
        <f t="shared" si="42"/>
        <v>1.3558225655959183E-2</v>
      </c>
      <c r="L77" s="52">
        <f t="shared" si="37"/>
        <v>-0.15507980609098573</v>
      </c>
      <c r="N77" s="40">
        <f t="shared" si="38"/>
        <v>2.1371226703902253</v>
      </c>
      <c r="O77" s="143">
        <f t="shared" si="38"/>
        <v>2.4720791673199614</v>
      </c>
      <c r="P77" s="52">
        <f t="shared" si="43"/>
        <v>0.15673246162728463</v>
      </c>
    </row>
    <row r="78" spans="1:16" ht="20.100000000000001" customHeight="1" x14ac:dyDescent="0.25">
      <c r="A78" s="38" t="s">
        <v>182</v>
      </c>
      <c r="B78" s="19">
        <v>177.11</v>
      </c>
      <c r="C78" s="140">
        <v>145.76</v>
      </c>
      <c r="D78" s="247">
        <f t="shared" si="39"/>
        <v>2.2243799121827723E-3</v>
      </c>
      <c r="E78" s="215">
        <f t="shared" si="40"/>
        <v>1.269911189855208E-3</v>
      </c>
      <c r="F78" s="52">
        <f t="shared" si="36"/>
        <v>-0.17700863869911365</v>
      </c>
      <c r="H78" s="19">
        <v>196.834</v>
      </c>
      <c r="I78" s="140">
        <v>191.03200000000001</v>
      </c>
      <c r="J78" s="214">
        <f t="shared" si="41"/>
        <v>8.6270811648825572E-3</v>
      </c>
      <c r="K78" s="215">
        <f t="shared" si="42"/>
        <v>6.3182088953351026E-3</v>
      </c>
      <c r="L78" s="52">
        <f t="shared" si="37"/>
        <v>-2.9476614812481546E-2</v>
      </c>
      <c r="N78" s="40">
        <f t="shared" si="38"/>
        <v>11.113658178533115</v>
      </c>
      <c r="O78" s="143">
        <f t="shared" si="38"/>
        <v>13.105927552140507</v>
      </c>
      <c r="P78" s="52">
        <f t="shared" si="43"/>
        <v>0.17926315004501522</v>
      </c>
    </row>
    <row r="79" spans="1:16" ht="20.100000000000001" customHeight="1" x14ac:dyDescent="0.25">
      <c r="A79" s="38" t="s">
        <v>203</v>
      </c>
      <c r="B79" s="19">
        <v>254.8</v>
      </c>
      <c r="C79" s="140">
        <v>416.05</v>
      </c>
      <c r="D79" s="247">
        <f t="shared" si="39"/>
        <v>3.2001129333418233E-3</v>
      </c>
      <c r="E79" s="215">
        <f t="shared" si="40"/>
        <v>3.6247705168719769E-3</v>
      </c>
      <c r="F79" s="52">
        <f t="shared" si="36"/>
        <v>0.63284929356357922</v>
      </c>
      <c r="H79" s="19">
        <v>84.86699999999999</v>
      </c>
      <c r="I79" s="140">
        <v>138.19300000000001</v>
      </c>
      <c r="J79" s="214">
        <f t="shared" si="41"/>
        <v>3.7196546187146934E-3</v>
      </c>
      <c r="K79" s="215">
        <f t="shared" si="42"/>
        <v>4.5706072379132498E-3</v>
      </c>
      <c r="L79" s="52">
        <f t="shared" si="37"/>
        <v>0.62834788551498255</v>
      </c>
      <c r="N79" s="40">
        <f t="shared" ref="N79:N89" si="47">(H79/B79)*10</f>
        <v>3.3307299843014122</v>
      </c>
      <c r="O79" s="143">
        <f t="shared" ref="O79:O89" si="48">(I79/C79)*10</f>
        <v>3.3215478908785001</v>
      </c>
      <c r="P79" s="52">
        <f t="shared" ref="P79:P89" si="49">(O79-N79)/N79</f>
        <v>-2.756781085884976E-3</v>
      </c>
    </row>
    <row r="80" spans="1:16" ht="20.100000000000001" customHeight="1" x14ac:dyDescent="0.25">
      <c r="A80" s="38" t="s">
        <v>209</v>
      </c>
      <c r="B80" s="19">
        <v>226.70999999999998</v>
      </c>
      <c r="C80" s="140">
        <v>650.79999999999995</v>
      </c>
      <c r="D80" s="247">
        <f t="shared" si="39"/>
        <v>2.8473218332728599E-3</v>
      </c>
      <c r="E80" s="215">
        <f t="shared" si="40"/>
        <v>5.6699931555829397E-3</v>
      </c>
      <c r="F80" s="52">
        <f t="shared" si="36"/>
        <v>1.8706276741211239</v>
      </c>
      <c r="H80" s="19">
        <v>45.655999999999999</v>
      </c>
      <c r="I80" s="140">
        <v>132.92700000000002</v>
      </c>
      <c r="J80" s="214">
        <f t="shared" si="41"/>
        <v>2.0010669785904774E-3</v>
      </c>
      <c r="K80" s="215">
        <f t="shared" si="42"/>
        <v>4.3964390983197016E-3</v>
      </c>
      <c r="L80" s="52">
        <f t="shared" si="37"/>
        <v>1.9114902751007539</v>
      </c>
      <c r="N80" s="40">
        <f t="shared" si="47"/>
        <v>2.0138502933262759</v>
      </c>
      <c r="O80" s="143">
        <f t="shared" si="48"/>
        <v>2.0425169022741247</v>
      </c>
      <c r="P80" s="52">
        <f t="shared" si="49"/>
        <v>1.4234726902415505E-2</v>
      </c>
    </row>
    <row r="81" spans="1:16" ht="20.100000000000001" customHeight="1" x14ac:dyDescent="0.25">
      <c r="A81" s="38" t="s">
        <v>199</v>
      </c>
      <c r="B81" s="19">
        <v>146.6</v>
      </c>
      <c r="C81" s="140">
        <v>187.46999999999997</v>
      </c>
      <c r="D81" s="247">
        <f t="shared" si="39"/>
        <v>1.8411952748348167E-3</v>
      </c>
      <c r="E81" s="215">
        <f t="shared" si="40"/>
        <v>1.6333030376108385E-3</v>
      </c>
      <c r="F81" s="52">
        <f t="shared" si="36"/>
        <v>0.27878581173260558</v>
      </c>
      <c r="H81" s="19">
        <v>62.390999999999998</v>
      </c>
      <c r="I81" s="140">
        <v>101.131</v>
      </c>
      <c r="J81" s="214">
        <f t="shared" si="41"/>
        <v>2.7345490157096217E-3</v>
      </c>
      <c r="K81" s="215">
        <f t="shared" si="42"/>
        <v>3.3448154434552024E-3</v>
      </c>
      <c r="L81" s="52">
        <f t="shared" si="37"/>
        <v>0.62092288951932173</v>
      </c>
      <c r="N81" s="40">
        <f t="shared" si="47"/>
        <v>4.2558663028649386</v>
      </c>
      <c r="O81" s="143">
        <f t="shared" si="48"/>
        <v>5.3945164559662881</v>
      </c>
      <c r="P81" s="52">
        <f t="shared" si="49"/>
        <v>0.26754838429366068</v>
      </c>
    </row>
    <row r="82" spans="1:16" ht="20.100000000000001" customHeight="1" x14ac:dyDescent="0.25">
      <c r="A82" s="38" t="s">
        <v>200</v>
      </c>
      <c r="B82" s="19">
        <v>298.94</v>
      </c>
      <c r="C82" s="140">
        <v>299.26</v>
      </c>
      <c r="D82" s="247">
        <f t="shared" si="39"/>
        <v>3.754481005860301E-3</v>
      </c>
      <c r="E82" s="215">
        <f t="shared" si="40"/>
        <v>2.6072559184691928E-3</v>
      </c>
      <c r="F82" s="52">
        <f t="shared" si="36"/>
        <v>1.070448919515599E-3</v>
      </c>
      <c r="H82" s="19">
        <v>103.578</v>
      </c>
      <c r="I82" s="140">
        <v>100.544</v>
      </c>
      <c r="J82" s="214">
        <f t="shared" si="41"/>
        <v>4.5397431993263642E-3</v>
      </c>
      <c r="K82" s="215">
        <f t="shared" si="42"/>
        <v>3.3254009546702778E-3</v>
      </c>
      <c r="L82" s="52">
        <f t="shared" si="37"/>
        <v>-2.9291934580702523E-2</v>
      </c>
      <c r="N82" s="40">
        <f t="shared" si="47"/>
        <v>3.4648424432996587</v>
      </c>
      <c r="O82" s="143">
        <f t="shared" si="48"/>
        <v>3.3597540600147031</v>
      </c>
      <c r="P82" s="52">
        <f t="shared" si="49"/>
        <v>-3.0329916873471814E-2</v>
      </c>
    </row>
    <row r="83" spans="1:16" ht="20.100000000000001" customHeight="1" x14ac:dyDescent="0.25">
      <c r="A83" s="38" t="s">
        <v>211</v>
      </c>
      <c r="B83" s="19">
        <v>773.26</v>
      </c>
      <c r="C83" s="140">
        <v>314.79000000000002</v>
      </c>
      <c r="D83" s="247">
        <f t="shared" si="39"/>
        <v>9.7116143125427715E-3</v>
      </c>
      <c r="E83" s="215">
        <f t="shared" si="40"/>
        <v>2.7425586131621911E-3</v>
      </c>
      <c r="F83" s="52">
        <f t="shared" si="36"/>
        <v>-0.59290536171533503</v>
      </c>
      <c r="H83" s="19">
        <v>241.994</v>
      </c>
      <c r="I83" s="140">
        <v>96.73</v>
      </c>
      <c r="J83" s="214">
        <f t="shared" si="41"/>
        <v>1.0606408849155074E-2</v>
      </c>
      <c r="K83" s="215">
        <f t="shared" si="42"/>
        <v>3.1992563886980427E-3</v>
      </c>
      <c r="L83" s="52">
        <f t="shared" si="37"/>
        <v>-0.60027934576890341</v>
      </c>
      <c r="N83" s="40">
        <f t="shared" si="47"/>
        <v>3.1295295243514469</v>
      </c>
      <c r="O83" s="143">
        <f t="shared" si="48"/>
        <v>3.0728422122684962</v>
      </c>
      <c r="P83" s="52">
        <f t="shared" si="49"/>
        <v>-1.8113685025770265E-2</v>
      </c>
    </row>
    <row r="84" spans="1:16" ht="20.100000000000001" customHeight="1" x14ac:dyDescent="0.25">
      <c r="A84" s="38" t="s">
        <v>212</v>
      </c>
      <c r="B84" s="19">
        <v>230.98999999999998</v>
      </c>
      <c r="C84" s="140">
        <v>362.7</v>
      </c>
      <c r="D84" s="247">
        <f t="shared" si="39"/>
        <v>2.9010756925927305E-3</v>
      </c>
      <c r="E84" s="215">
        <f t="shared" si="40"/>
        <v>3.1599669906729141E-3</v>
      </c>
      <c r="F84" s="52">
        <f t="shared" si="36"/>
        <v>0.57019784406251361</v>
      </c>
      <c r="H84" s="19">
        <v>60.777000000000001</v>
      </c>
      <c r="I84" s="140">
        <v>95.501000000000005</v>
      </c>
      <c r="J84" s="214">
        <f t="shared" si="41"/>
        <v>2.6638086507314146E-3</v>
      </c>
      <c r="K84" s="215">
        <f t="shared" si="42"/>
        <v>3.1586083363698103E-3</v>
      </c>
      <c r="L84" s="52">
        <f t="shared" si="37"/>
        <v>0.57133455089918894</v>
      </c>
      <c r="N84" s="40">
        <f t="shared" si="47"/>
        <v>2.6311528637603359</v>
      </c>
      <c r="O84" s="143">
        <f t="shared" si="48"/>
        <v>2.6330576233802043</v>
      </c>
      <c r="P84" s="52">
        <f t="shared" si="49"/>
        <v>7.2392586766937726E-4</v>
      </c>
    </row>
    <row r="85" spans="1:16" ht="20.100000000000001" customHeight="1" x14ac:dyDescent="0.25">
      <c r="A85" s="38" t="s">
        <v>185</v>
      </c>
      <c r="B85" s="19">
        <v>451.15000000000003</v>
      </c>
      <c r="C85" s="140">
        <v>305.27999999999997</v>
      </c>
      <c r="D85" s="247">
        <f t="shared" si="39"/>
        <v>5.6661340262055089E-3</v>
      </c>
      <c r="E85" s="215">
        <f t="shared" si="40"/>
        <v>2.659704226392686E-3</v>
      </c>
      <c r="F85" s="52">
        <f t="shared" si="36"/>
        <v>-0.32332926964424258</v>
      </c>
      <c r="H85" s="19">
        <v>104.91399999999999</v>
      </c>
      <c r="I85" s="140">
        <v>80.971000000000004</v>
      </c>
      <c r="J85" s="214">
        <f t="shared" si="41"/>
        <v>4.5982990404731328E-3</v>
      </c>
      <c r="K85" s="215">
        <f t="shared" si="42"/>
        <v>2.678041859291525E-3</v>
      </c>
      <c r="L85" s="52">
        <f t="shared" si="37"/>
        <v>-0.22821549078292683</v>
      </c>
      <c r="N85" s="40">
        <f t="shared" si="47"/>
        <v>2.3254793305995785</v>
      </c>
      <c r="O85" s="143">
        <f t="shared" si="48"/>
        <v>2.6523519392033545</v>
      </c>
      <c r="P85" s="52">
        <f t="shared" si="49"/>
        <v>0.14056139063575271</v>
      </c>
    </row>
    <row r="86" spans="1:16" ht="20.100000000000001" customHeight="1" x14ac:dyDescent="0.25">
      <c r="A86" s="38" t="s">
        <v>208</v>
      </c>
      <c r="B86" s="19">
        <v>190.13</v>
      </c>
      <c r="C86" s="140">
        <v>268.88</v>
      </c>
      <c r="D86" s="247">
        <f t="shared" si="39"/>
        <v>2.3879021664689202E-3</v>
      </c>
      <c r="E86" s="215">
        <f t="shared" si="40"/>
        <v>2.3425749226692392E-3</v>
      </c>
      <c r="F86" s="52">
        <f t="shared" si="36"/>
        <v>0.41419029085362646</v>
      </c>
      <c r="H86" s="19">
        <v>45.077999999999996</v>
      </c>
      <c r="I86" s="140">
        <v>73.88</v>
      </c>
      <c r="J86" s="214">
        <f t="shared" si="41"/>
        <v>1.9757336880344653E-3</v>
      </c>
      <c r="K86" s="215">
        <f t="shared" si="42"/>
        <v>2.4435135118061756E-3</v>
      </c>
      <c r="L86" s="52">
        <f t="shared" si="37"/>
        <v>0.63893695372465509</v>
      </c>
      <c r="N86" s="40">
        <f t="shared" si="47"/>
        <v>2.3709041182348916</v>
      </c>
      <c r="O86" s="143">
        <f t="shared" si="48"/>
        <v>2.7476941386492113</v>
      </c>
      <c r="P86" s="52">
        <f t="shared" si="49"/>
        <v>0.15892250450635481</v>
      </c>
    </row>
    <row r="87" spans="1:16" ht="20.100000000000001" customHeight="1" x14ac:dyDescent="0.25">
      <c r="A87" s="38" t="s">
        <v>232</v>
      </c>
      <c r="B87" s="19">
        <v>239.72</v>
      </c>
      <c r="C87" s="140">
        <v>243.42</v>
      </c>
      <c r="D87" s="247">
        <f t="shared" si="39"/>
        <v>3.0107184944297562E-3</v>
      </c>
      <c r="E87" s="215">
        <f t="shared" si="40"/>
        <v>2.1207586569330045E-3</v>
      </c>
      <c r="F87" s="52">
        <f t="shared" si="36"/>
        <v>1.5434673786083717E-2</v>
      </c>
      <c r="H87" s="19">
        <v>63.385999999999996</v>
      </c>
      <c r="I87" s="140">
        <v>68.317999999999998</v>
      </c>
      <c r="J87" s="214">
        <f t="shared" si="41"/>
        <v>2.7781590920127916E-3</v>
      </c>
      <c r="K87" s="215">
        <f t="shared" si="42"/>
        <v>2.2595554426038753E-3</v>
      </c>
      <c r="L87" s="52">
        <f t="shared" si="37"/>
        <v>7.780897990092453E-2</v>
      </c>
      <c r="N87" s="40">
        <f t="shared" si="47"/>
        <v>2.6441681962289336</v>
      </c>
      <c r="O87" s="143">
        <f t="shared" si="48"/>
        <v>2.8065894339002546</v>
      </c>
      <c r="P87" s="52">
        <f t="shared" si="49"/>
        <v>6.1426212562031159E-2</v>
      </c>
    </row>
    <row r="88" spans="1:16" ht="20.100000000000001" customHeight="1" x14ac:dyDescent="0.25">
      <c r="A88" s="38" t="s">
        <v>173</v>
      </c>
      <c r="B88" s="19">
        <v>460.83</v>
      </c>
      <c r="C88" s="140">
        <v>199.30000000000004</v>
      </c>
      <c r="D88" s="247">
        <f t="shared" si="39"/>
        <v>5.7877081753214769E-3</v>
      </c>
      <c r="E88" s="215">
        <f t="shared" si="40"/>
        <v>1.7363700613209593E-3</v>
      </c>
      <c r="F88" s="52">
        <f t="shared" si="36"/>
        <v>-0.56751947572857664</v>
      </c>
      <c r="H88" s="19">
        <v>124.455</v>
      </c>
      <c r="I88" s="140">
        <v>66.866</v>
      </c>
      <c r="J88" s="214">
        <f t="shared" si="41"/>
        <v>5.4547658756894579E-3</v>
      </c>
      <c r="K88" s="215">
        <f t="shared" si="42"/>
        <v>2.2115318689825626E-3</v>
      </c>
      <c r="L88" s="52">
        <f t="shared" si="37"/>
        <v>-0.46272950062271501</v>
      </c>
      <c r="N88" s="40">
        <f t="shared" si="47"/>
        <v>2.7006705292624176</v>
      </c>
      <c r="O88" s="143">
        <f t="shared" si="48"/>
        <v>3.3550426492724528</v>
      </c>
      <c r="P88" s="52">
        <f t="shared" si="49"/>
        <v>0.24229987068757747</v>
      </c>
    </row>
    <row r="89" spans="1:16" ht="20.100000000000001" customHeight="1" x14ac:dyDescent="0.25">
      <c r="A89" s="38" t="s">
        <v>238</v>
      </c>
      <c r="B89" s="19">
        <v>18.989999999999998</v>
      </c>
      <c r="C89" s="140">
        <v>151.84</v>
      </c>
      <c r="D89" s="247">
        <f t="shared" si="39"/>
        <v>2.3850135244961231E-4</v>
      </c>
      <c r="E89" s="215">
        <f t="shared" si="40"/>
        <v>1.3228822383892344E-3</v>
      </c>
      <c r="F89" s="52">
        <f t="shared" si="36"/>
        <v>6.9957872564507637</v>
      </c>
      <c r="H89" s="19">
        <v>5.5229999999999997</v>
      </c>
      <c r="I89" s="140">
        <v>64.978999999999999</v>
      </c>
      <c r="J89" s="214">
        <f t="shared" si="41"/>
        <v>2.420687953994044E-4</v>
      </c>
      <c r="K89" s="215">
        <f t="shared" si="42"/>
        <v>2.1491210677267664E-3</v>
      </c>
      <c r="L89" s="52">
        <f t="shared" si="37"/>
        <v>10.765163860220895</v>
      </c>
      <c r="N89" s="40">
        <f t="shared" si="47"/>
        <v>2.9083728278041079</v>
      </c>
      <c r="O89" s="143">
        <f t="shared" si="48"/>
        <v>4.2794388830347732</v>
      </c>
      <c r="P89" s="52">
        <f t="shared" si="49"/>
        <v>0.47142032208637208</v>
      </c>
    </row>
    <row r="90" spans="1:16" ht="20.100000000000001" customHeight="1" x14ac:dyDescent="0.25">
      <c r="A90" s="38" t="s">
        <v>202</v>
      </c>
      <c r="B90" s="19">
        <v>206.89</v>
      </c>
      <c r="C90" s="140">
        <v>182.14999999999998</v>
      </c>
      <c r="D90" s="247">
        <f t="shared" si="39"/>
        <v>2.5983962510953288E-3</v>
      </c>
      <c r="E90" s="215">
        <f t="shared" si="40"/>
        <v>1.5869533701435656E-3</v>
      </c>
      <c r="F90" s="52">
        <f t="shared" si="36"/>
        <v>-0.11958045338102379</v>
      </c>
      <c r="H90" s="19">
        <v>61.644999999999996</v>
      </c>
      <c r="I90" s="140">
        <v>62.024000000000001</v>
      </c>
      <c r="J90" s="214">
        <f t="shared" si="41"/>
        <v>2.701852415787848E-3</v>
      </c>
      <c r="K90" s="215">
        <f t="shared" si="42"/>
        <v>2.0513871420718226E-3</v>
      </c>
      <c r="L90" s="52">
        <f t="shared" si="37"/>
        <v>6.1481060913294661E-3</v>
      </c>
      <c r="N90" s="40">
        <f t="shared" ref="N90:N94" si="50">(H90/B90)*10</f>
        <v>2.9796026874184349</v>
      </c>
      <c r="O90" s="143">
        <f t="shared" ref="O90:O94" si="51">(I90/C90)*10</f>
        <v>3.4051056821301131</v>
      </c>
      <c r="P90" s="52">
        <f t="shared" ref="P90:P94" si="52">(O90-N90)/N90</f>
        <v>0.14280527954562267</v>
      </c>
    </row>
    <row r="91" spans="1:16" ht="20.100000000000001" customHeight="1" x14ac:dyDescent="0.25">
      <c r="A91" s="38" t="s">
        <v>207</v>
      </c>
      <c r="B91" s="19">
        <v>116.98</v>
      </c>
      <c r="C91" s="140">
        <v>159.81</v>
      </c>
      <c r="D91" s="247">
        <f t="shared" si="39"/>
        <v>1.4691884259902925E-3</v>
      </c>
      <c r="E91" s="215">
        <f t="shared" si="40"/>
        <v>1.3923196161550549E-3</v>
      </c>
      <c r="F91" s="52">
        <f t="shared" si="36"/>
        <v>0.36613096255770217</v>
      </c>
      <c r="H91" s="19">
        <v>36.852000000000004</v>
      </c>
      <c r="I91" s="140">
        <v>59.254999999999995</v>
      </c>
      <c r="J91" s="214">
        <f t="shared" si="41"/>
        <v>1.6151945044466508E-3</v>
      </c>
      <c r="K91" s="215">
        <f t="shared" si="42"/>
        <v>1.9598049965088649E-3</v>
      </c>
      <c r="L91" s="52">
        <f t="shared" si="37"/>
        <v>0.60791815912297809</v>
      </c>
      <c r="N91" s="40">
        <f t="shared" si="50"/>
        <v>3.1502820995041891</v>
      </c>
      <c r="O91" s="143">
        <f t="shared" si="51"/>
        <v>3.7078405606657903</v>
      </c>
      <c r="P91" s="52">
        <f t="shared" si="52"/>
        <v>0.17698683595648565</v>
      </c>
    </row>
    <row r="92" spans="1:16" ht="20.100000000000001" customHeight="1" x14ac:dyDescent="0.25">
      <c r="A92" s="38" t="s">
        <v>205</v>
      </c>
      <c r="B92" s="19">
        <v>303.8</v>
      </c>
      <c r="C92" s="140">
        <v>270.81</v>
      </c>
      <c r="D92" s="247">
        <f t="shared" si="39"/>
        <v>3.8155192666767894E-3</v>
      </c>
      <c r="E92" s="215">
        <f t="shared" si="40"/>
        <v>2.3593897456413893E-3</v>
      </c>
      <c r="F92" s="52">
        <f t="shared" si="36"/>
        <v>-0.10859117840684664</v>
      </c>
      <c r="H92" s="19">
        <v>58.49</v>
      </c>
      <c r="I92" s="140">
        <v>58.229000000000006</v>
      </c>
      <c r="J92" s="214">
        <f t="shared" si="41"/>
        <v>2.5635712190677467E-3</v>
      </c>
      <c r="K92" s="215">
        <f t="shared" si="42"/>
        <v>1.9258709837433922E-3</v>
      </c>
      <c r="L92" s="52">
        <f t="shared" si="37"/>
        <v>-4.4623012480765204E-3</v>
      </c>
      <c r="N92" s="40">
        <f t="shared" si="50"/>
        <v>1.925279789335089</v>
      </c>
      <c r="O92" s="143">
        <f t="shared" si="51"/>
        <v>2.1501790923525723</v>
      </c>
      <c r="P92" s="52">
        <f t="shared" si="52"/>
        <v>0.1168138284436851</v>
      </c>
    </row>
    <row r="93" spans="1:16" ht="20.100000000000001" customHeight="1" x14ac:dyDescent="0.25">
      <c r="A93" s="38" t="s">
        <v>239</v>
      </c>
      <c r="B93" s="19">
        <v>45</v>
      </c>
      <c r="C93" s="140">
        <v>261</v>
      </c>
      <c r="D93" s="247">
        <f t="shared" si="39"/>
        <v>5.6516908163415248E-4</v>
      </c>
      <c r="E93" s="215">
        <f t="shared" si="40"/>
        <v>2.2739216558192187E-3</v>
      </c>
      <c r="F93" s="52">
        <f t="shared" si="36"/>
        <v>4.8</v>
      </c>
      <c r="H93" s="19">
        <v>8.64</v>
      </c>
      <c r="I93" s="140">
        <v>56.122</v>
      </c>
      <c r="J93" s="214">
        <f t="shared" si="41"/>
        <v>3.7868448166772665E-4</v>
      </c>
      <c r="K93" s="215">
        <f t="shared" si="42"/>
        <v>1.8561838834540633E-3</v>
      </c>
      <c r="L93" s="52">
        <f t="shared" si="37"/>
        <v>5.495601851851851</v>
      </c>
      <c r="N93" s="40">
        <f t="shared" si="50"/>
        <v>1.92</v>
      </c>
      <c r="O93" s="143">
        <f t="shared" si="51"/>
        <v>2.1502681992337163</v>
      </c>
      <c r="P93" s="52">
        <f t="shared" si="52"/>
        <v>0.11993135376756059</v>
      </c>
    </row>
    <row r="94" spans="1:16" ht="20.100000000000001" customHeight="1" x14ac:dyDescent="0.25">
      <c r="A94" s="38" t="s">
        <v>187</v>
      </c>
      <c r="B94" s="19">
        <v>93.44</v>
      </c>
      <c r="C94" s="140">
        <v>206.17</v>
      </c>
      <c r="D94" s="247">
        <f t="shared" si="39"/>
        <v>1.1735421997310046E-3</v>
      </c>
      <c r="E94" s="215">
        <f t="shared" si="40"/>
        <v>1.7962238612270049E-3</v>
      </c>
      <c r="F94" s="52">
        <f t="shared" si="36"/>
        <v>1.2064426369863013</v>
      </c>
      <c r="H94" s="19">
        <v>28.908000000000001</v>
      </c>
      <c r="I94" s="140">
        <v>49.947000000000003</v>
      </c>
      <c r="J94" s="214">
        <f t="shared" si="41"/>
        <v>1.2670151615799354E-3</v>
      </c>
      <c r="K94" s="215">
        <f t="shared" si="42"/>
        <v>1.6519513992174211E-3</v>
      </c>
      <c r="L94" s="52">
        <f t="shared" si="37"/>
        <v>0.72779161477791621</v>
      </c>
      <c r="N94" s="40">
        <f t="shared" si="50"/>
        <v>3.09375</v>
      </c>
      <c r="O94" s="143">
        <f t="shared" si="51"/>
        <v>2.4226124072367465</v>
      </c>
      <c r="P94" s="52">
        <f t="shared" si="52"/>
        <v>-0.21693336331741525</v>
      </c>
    </row>
    <row r="95" spans="1:16" ht="20.100000000000001" customHeight="1" thickBot="1" x14ac:dyDescent="0.3">
      <c r="A95" s="8" t="s">
        <v>17</v>
      </c>
      <c r="B95" s="19">
        <f>B96-SUM(B68:B94)</f>
        <v>1781.0399999999936</v>
      </c>
      <c r="C95" s="140">
        <f>C96-SUM(C68:C94)</f>
        <v>1405.75</v>
      </c>
      <c r="D95" s="247">
        <f t="shared" si="39"/>
        <v>2.2368638692304162E-2</v>
      </c>
      <c r="E95" s="215">
        <f t="shared" si="40"/>
        <v>1.2247376887616348E-2</v>
      </c>
      <c r="F95" s="52">
        <f>(C95-B95)/B95</f>
        <v>-0.21071396487445254</v>
      </c>
      <c r="H95" s="19">
        <f>H96-SUM(H68:H94)</f>
        <v>488.62499999999272</v>
      </c>
      <c r="I95" s="140">
        <f>I96-SUM(I68:I94)</f>
        <v>442.6769999999924</v>
      </c>
      <c r="J95" s="214">
        <f t="shared" si="41"/>
        <v>2.1416053802649323E-2</v>
      </c>
      <c r="K95" s="215">
        <f t="shared" si="42"/>
        <v>1.4641137396667621E-2</v>
      </c>
      <c r="L95" s="52">
        <f t="shared" si="37"/>
        <v>-9.4035303146586854E-2</v>
      </c>
      <c r="N95" s="40">
        <f t="shared" si="38"/>
        <v>2.7434813367470379</v>
      </c>
      <c r="O95" s="143">
        <f t="shared" si="38"/>
        <v>3.1490449937755107</v>
      </c>
      <c r="P95" s="52">
        <f>(O95-N95)/N95</f>
        <v>0.14782810861376303</v>
      </c>
    </row>
    <row r="96" spans="1:16" ht="26.25" customHeight="1" thickBot="1" x14ac:dyDescent="0.3">
      <c r="A96" s="12" t="s">
        <v>18</v>
      </c>
      <c r="B96" s="17">
        <v>79622.19</v>
      </c>
      <c r="C96" s="145">
        <v>114779.67999999998</v>
      </c>
      <c r="D96" s="243">
        <f>SUM(D68:D95)</f>
        <v>1</v>
      </c>
      <c r="E96" s="244">
        <f>SUM(E68:E95)</f>
        <v>1.0000000000000004</v>
      </c>
      <c r="F96" s="57">
        <f>(C96-B96)/B96</f>
        <v>0.44155391857470855</v>
      </c>
      <c r="G96" s="1"/>
      <c r="H96" s="17">
        <v>22815.82799999999</v>
      </c>
      <c r="I96" s="145">
        <v>30235.150999999998</v>
      </c>
      <c r="J96" s="255">
        <f t="shared" si="41"/>
        <v>1</v>
      </c>
      <c r="K96" s="244">
        <f t="shared" si="42"/>
        <v>1</v>
      </c>
      <c r="L96" s="57">
        <f t="shared" si="37"/>
        <v>0.32518315793755154</v>
      </c>
      <c r="M96" s="1"/>
      <c r="N96" s="37">
        <f t="shared" si="38"/>
        <v>2.8655112349961724</v>
      </c>
      <c r="O96" s="150">
        <f t="shared" si="38"/>
        <v>2.6341902155503489</v>
      </c>
      <c r="P96" s="57">
        <f>(O96-N96)/N96</f>
        <v>-8.0725916067166448E-2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13</v>
      </c>
      <c r="H4" s="350"/>
      <c r="I4" s="130" t="s">
        <v>0</v>
      </c>
      <c r="K4" s="351" t="s">
        <v>19</v>
      </c>
      <c r="L4" s="350"/>
      <c r="M4" s="360" t="s">
        <v>13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151</v>
      </c>
      <c r="K5" s="347" t="str">
        <f>E5</f>
        <v>jan-mai</v>
      </c>
      <c r="L5" s="352"/>
      <c r="M5" s="353" t="str">
        <f>E5</f>
        <v>jan-mai</v>
      </c>
      <c r="N5" s="354"/>
      <c r="O5" s="131" t="str">
        <f>I5</f>
        <v>2024/2023</v>
      </c>
      <c r="Q5" s="347" t="str">
        <f>E5</f>
        <v>jan-mai</v>
      </c>
      <c r="R5" s="348"/>
      <c r="S5" s="131" t="str">
        <f>I5</f>
        <v>2024/2023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121550.42000000001</v>
      </c>
      <c r="F7" s="145">
        <v>130941.06000000001</v>
      </c>
      <c r="G7" s="243">
        <f>E7/E15</f>
        <v>0.40135264785509689</v>
      </c>
      <c r="H7" s="244">
        <f>F7/F15</f>
        <v>0.40435861334467127</v>
      </c>
      <c r="I7" s="164">
        <f t="shared" ref="I7:I18" si="0">(F7-E7)/E7</f>
        <v>7.7257157976089258E-2</v>
      </c>
      <c r="J7" s="1"/>
      <c r="K7" s="17">
        <v>29308.685000000012</v>
      </c>
      <c r="L7" s="145">
        <v>30532.287000000018</v>
      </c>
      <c r="M7" s="243">
        <f>K7/K15</f>
        <v>0.3752473706187025</v>
      </c>
      <c r="N7" s="244">
        <f>L7/L15</f>
        <v>0.3723279770858261</v>
      </c>
      <c r="O7" s="164">
        <f t="shared" ref="O7:O18" si="1">(L7-K7)/K7</f>
        <v>4.174878538562906E-2</v>
      </c>
      <c r="P7" s="1"/>
      <c r="Q7" s="187">
        <f t="shared" ref="Q7:Q18" si="2">(K7/E7)*10</f>
        <v>2.41123683488712</v>
      </c>
      <c r="R7" s="188">
        <f t="shared" ref="R7:R18" si="3">(L7/F7)*10</f>
        <v>2.3317580444209032</v>
      </c>
      <c r="S7" s="55">
        <f>(R7-Q7)/Q7</f>
        <v>-3.2961834904092942E-2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87940.799999999988</v>
      </c>
      <c r="F8" s="181">
        <v>94498.409999999989</v>
      </c>
      <c r="G8" s="245">
        <f>E8/E7</f>
        <v>0.72349235815063395</v>
      </c>
      <c r="H8" s="246">
        <f>F8/F7</f>
        <v>0.72168661228189213</v>
      </c>
      <c r="I8" s="206">
        <f t="shared" si="0"/>
        <v>7.4568459691064917E-2</v>
      </c>
      <c r="K8" s="180">
        <v>23123.990000000013</v>
      </c>
      <c r="L8" s="181">
        <v>24104.745000000021</v>
      </c>
      <c r="M8" s="250">
        <f>K8/K7</f>
        <v>0.78898080893086819</v>
      </c>
      <c r="N8" s="246">
        <f>L8/L7</f>
        <v>0.7894837684448599</v>
      </c>
      <c r="O8" s="207">
        <f t="shared" si="1"/>
        <v>4.2412879438194176E-2</v>
      </c>
      <c r="Q8" s="189">
        <f t="shared" si="2"/>
        <v>2.6294950694103325</v>
      </c>
      <c r="R8" s="190">
        <f t="shared" si="3"/>
        <v>2.550809585050164</v>
      </c>
      <c r="S8" s="182">
        <f t="shared" ref="S8:S18" si="4">(R8-Q8)/Q8</f>
        <v>-2.9924180225906965E-2</v>
      </c>
    </row>
    <row r="9" spans="1:19" ht="24" customHeight="1" x14ac:dyDescent="0.25">
      <c r="A9" s="8"/>
      <c r="B9" t="s">
        <v>37</v>
      </c>
      <c r="E9" s="19">
        <v>30286.960000000014</v>
      </c>
      <c r="F9" s="140">
        <v>33824.100000000013</v>
      </c>
      <c r="G9" s="247">
        <f>E9/E7</f>
        <v>0.24917198969777324</v>
      </c>
      <c r="H9" s="215">
        <f>F9/F7</f>
        <v>0.25831545887897966</v>
      </c>
      <c r="I9" s="182">
        <f t="shared" si="0"/>
        <v>0.11678755477604877</v>
      </c>
      <c r="K9" s="19">
        <v>5421.27</v>
      </c>
      <c r="L9" s="140">
        <v>5888.51</v>
      </c>
      <c r="M9" s="247">
        <f>K9/K7</f>
        <v>0.18497145129506828</v>
      </c>
      <c r="N9" s="215">
        <f>L9/L7</f>
        <v>0.19286174009827683</v>
      </c>
      <c r="O9" s="182">
        <f t="shared" si="1"/>
        <v>8.6186447087121601E-2</v>
      </c>
      <c r="Q9" s="189">
        <f t="shared" si="2"/>
        <v>1.7899683560185631</v>
      </c>
      <c r="R9" s="190">
        <f t="shared" si="3"/>
        <v>1.7409214140213627</v>
      </c>
      <c r="S9" s="182">
        <f t="shared" si="4"/>
        <v>-2.7401010656018403E-2</v>
      </c>
    </row>
    <row r="10" spans="1:19" ht="24" customHeight="1" thickBot="1" x14ac:dyDescent="0.3">
      <c r="A10" s="8"/>
      <c r="B10" t="s">
        <v>36</v>
      </c>
      <c r="E10" s="19">
        <v>3322.6600000000003</v>
      </c>
      <c r="F10" s="140">
        <v>2618.5500000000006</v>
      </c>
      <c r="G10" s="247">
        <f>E10/E7</f>
        <v>2.733565215159273E-2</v>
      </c>
      <c r="H10" s="215">
        <f>F10/F7</f>
        <v>1.9997928839128081E-2</v>
      </c>
      <c r="I10" s="186">
        <f t="shared" si="0"/>
        <v>-0.21191154075349256</v>
      </c>
      <c r="K10" s="19">
        <v>763.42500000000007</v>
      </c>
      <c r="L10" s="140">
        <v>539.03200000000015</v>
      </c>
      <c r="M10" s="247">
        <f>K10/K7</f>
        <v>2.604773977406355E-2</v>
      </c>
      <c r="N10" s="215">
        <f>L10/L7</f>
        <v>1.7654491456863347E-2</v>
      </c>
      <c r="O10" s="209">
        <f t="shared" si="1"/>
        <v>-0.29392933163048091</v>
      </c>
      <c r="Q10" s="189">
        <f t="shared" si="2"/>
        <v>2.2976320177207419</v>
      </c>
      <c r="R10" s="190">
        <f t="shared" si="3"/>
        <v>2.0585132993450577</v>
      </c>
      <c r="S10" s="182">
        <f t="shared" si="4"/>
        <v>-0.10407180807520724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181301.50000000009</v>
      </c>
      <c r="F11" s="145">
        <v>192883.02999999994</v>
      </c>
      <c r="G11" s="243">
        <f>E11/E15</f>
        <v>0.59864735214490317</v>
      </c>
      <c r="H11" s="244">
        <f>F11/F15</f>
        <v>0.59564138665532873</v>
      </c>
      <c r="I11" s="164">
        <f t="shared" si="0"/>
        <v>6.3879945836078839E-2</v>
      </c>
      <c r="J11" s="1"/>
      <c r="K11" s="17">
        <v>48796.285999999986</v>
      </c>
      <c r="L11" s="145">
        <v>51471.453999999983</v>
      </c>
      <c r="M11" s="243">
        <f>K11/K15</f>
        <v>0.62475262938129739</v>
      </c>
      <c r="N11" s="244">
        <f>L11/L15</f>
        <v>0.62767202291417401</v>
      </c>
      <c r="O11" s="164">
        <f t="shared" si="1"/>
        <v>5.4823188797606413E-2</v>
      </c>
      <c r="Q11" s="191">
        <f t="shared" si="2"/>
        <v>2.6914441413887897</v>
      </c>
      <c r="R11" s="192">
        <f t="shared" si="3"/>
        <v>2.6685320113438697</v>
      </c>
      <c r="S11" s="57">
        <f t="shared" si="4"/>
        <v>-8.5129502383420406E-3</v>
      </c>
    </row>
    <row r="12" spans="1:19" s="3" customFormat="1" ht="24" customHeight="1" x14ac:dyDescent="0.25">
      <c r="A12" s="46"/>
      <c r="B12" s="3" t="s">
        <v>33</v>
      </c>
      <c r="E12" s="31">
        <v>161788.52000000011</v>
      </c>
      <c r="F12" s="141">
        <v>173395.33999999997</v>
      </c>
      <c r="G12" s="247">
        <f>E12/E11</f>
        <v>0.89237276029155865</v>
      </c>
      <c r="H12" s="215">
        <f>F12/F11</f>
        <v>0.89896628023730252</v>
      </c>
      <c r="I12" s="206">
        <f t="shared" si="0"/>
        <v>7.1740689636074634E-2</v>
      </c>
      <c r="K12" s="31">
        <v>45722.979999999989</v>
      </c>
      <c r="L12" s="141">
        <v>48317.82799999998</v>
      </c>
      <c r="M12" s="247">
        <f>K12/K11</f>
        <v>0.93701762466102445</v>
      </c>
      <c r="N12" s="215">
        <f>L12/L11</f>
        <v>0.93873058258661191</v>
      </c>
      <c r="O12" s="206">
        <f t="shared" si="1"/>
        <v>5.6751506572843488E-2</v>
      </c>
      <c r="Q12" s="189">
        <f t="shared" si="2"/>
        <v>2.8260954485522189</v>
      </c>
      <c r="R12" s="190">
        <f t="shared" si="3"/>
        <v>2.7865701581138218</v>
      </c>
      <c r="S12" s="182">
        <f t="shared" si="4"/>
        <v>-1.3985829975645573E-2</v>
      </c>
    </row>
    <row r="13" spans="1:19" ht="24" customHeight="1" x14ac:dyDescent="0.25">
      <c r="A13" s="8"/>
      <c r="B13" s="3" t="s">
        <v>37</v>
      </c>
      <c r="D13" s="3"/>
      <c r="E13" s="19">
        <v>18403.299999999992</v>
      </c>
      <c r="F13" s="140">
        <v>19172.889999999996</v>
      </c>
      <c r="G13" s="247">
        <f>E13/E11</f>
        <v>0.1015066063987335</v>
      </c>
      <c r="H13" s="215">
        <f>F13/F11</f>
        <v>9.9401642539522536E-2</v>
      </c>
      <c r="I13" s="182">
        <f t="shared" si="0"/>
        <v>4.1818043503067608E-2</v>
      </c>
      <c r="K13" s="19">
        <v>2957.5870000000004</v>
      </c>
      <c r="L13" s="140">
        <v>3122.0419999999995</v>
      </c>
      <c r="M13" s="247">
        <f>K13/K11</f>
        <v>6.0610903870839707E-2</v>
      </c>
      <c r="N13" s="215">
        <f>L13/L11</f>
        <v>6.0655795734855293E-2</v>
      </c>
      <c r="O13" s="182">
        <f t="shared" si="1"/>
        <v>5.5604450519967458E-2</v>
      </c>
      <c r="Q13" s="189">
        <f t="shared" si="2"/>
        <v>1.6070960099547373</v>
      </c>
      <c r="R13" s="190">
        <f t="shared" si="3"/>
        <v>1.6283627559538494</v>
      </c>
      <c r="S13" s="182">
        <f t="shared" si="4"/>
        <v>1.3233027689310863E-2</v>
      </c>
    </row>
    <row r="14" spans="1:19" ht="24" customHeight="1" thickBot="1" x14ac:dyDescent="0.3">
      <c r="A14" s="8"/>
      <c r="B14" t="s">
        <v>36</v>
      </c>
      <c r="E14" s="19">
        <v>1109.68</v>
      </c>
      <c r="F14" s="140">
        <v>314.8</v>
      </c>
      <c r="G14" s="247">
        <f>E14/E11</f>
        <v>6.1206333097078595E-3</v>
      </c>
      <c r="H14" s="215">
        <f>F14/F11</f>
        <v>1.6320772231751032E-3</v>
      </c>
      <c r="I14" s="186">
        <f t="shared" si="0"/>
        <v>-0.71631461322182977</v>
      </c>
      <c r="K14" s="19">
        <v>115.71899999999999</v>
      </c>
      <c r="L14" s="140">
        <v>31.584000000000003</v>
      </c>
      <c r="M14" s="247">
        <f>K14/K11</f>
        <v>2.3714714681359159E-3</v>
      </c>
      <c r="N14" s="215">
        <f>L14/L11</f>
        <v>6.1362167853272638E-4</v>
      </c>
      <c r="O14" s="209">
        <f t="shared" si="1"/>
        <v>-0.72706297150856813</v>
      </c>
      <c r="Q14" s="189">
        <f t="shared" si="2"/>
        <v>1.0428141446182682</v>
      </c>
      <c r="R14" s="190">
        <f t="shared" si="3"/>
        <v>1.0033036848792884</v>
      </c>
      <c r="S14" s="182">
        <f t="shared" si="4"/>
        <v>-3.7888304395260079E-2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302851.9200000001</v>
      </c>
      <c r="F15" s="145">
        <v>323824.08999999997</v>
      </c>
      <c r="G15" s="243">
        <f>G7+G11</f>
        <v>1</v>
      </c>
      <c r="H15" s="244">
        <f>H7+H11</f>
        <v>1</v>
      </c>
      <c r="I15" s="164">
        <f t="shared" si="0"/>
        <v>6.9248925349391408E-2</v>
      </c>
      <c r="J15" s="1"/>
      <c r="K15" s="17">
        <v>78104.971000000005</v>
      </c>
      <c r="L15" s="145">
        <v>82003.740999999995</v>
      </c>
      <c r="M15" s="243">
        <f>M7+M11</f>
        <v>0.99999999999999989</v>
      </c>
      <c r="N15" s="244">
        <f>N7+N11</f>
        <v>1</v>
      </c>
      <c r="O15" s="164">
        <f t="shared" si="1"/>
        <v>4.9917053294853526E-2</v>
      </c>
      <c r="Q15" s="191">
        <f t="shared" si="2"/>
        <v>2.5789821969760003</v>
      </c>
      <c r="R15" s="192">
        <f t="shared" si="3"/>
        <v>2.5323545570683148</v>
      </c>
      <c r="S15" s="57">
        <f t="shared" si="4"/>
        <v>-1.8079861102709035E-2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249729.32000000009</v>
      </c>
      <c r="F16" s="181">
        <f t="shared" ref="F16:F17" si="5">F8+F12</f>
        <v>267893.74999999994</v>
      </c>
      <c r="G16" s="245">
        <f>E16/E15</f>
        <v>0.82459216372146493</v>
      </c>
      <c r="H16" s="246">
        <f>F16/F15</f>
        <v>0.82728171952864893</v>
      </c>
      <c r="I16" s="207">
        <f t="shared" si="0"/>
        <v>7.2736473234299603E-2</v>
      </c>
      <c r="J16" s="3"/>
      <c r="K16" s="180">
        <f t="shared" ref="K16:L18" si="6">K8+K12</f>
        <v>68846.97</v>
      </c>
      <c r="L16" s="181">
        <f t="shared" si="6"/>
        <v>72422.573000000004</v>
      </c>
      <c r="M16" s="250">
        <f>K16/K15</f>
        <v>0.88146719880351787</v>
      </c>
      <c r="N16" s="246">
        <f>L16/L15</f>
        <v>0.88316181819070927</v>
      </c>
      <c r="O16" s="207">
        <f t="shared" si="1"/>
        <v>5.1935517278392976E-2</v>
      </c>
      <c r="P16" s="3"/>
      <c r="Q16" s="189">
        <f t="shared" si="2"/>
        <v>2.7568637114776902</v>
      </c>
      <c r="R16" s="190">
        <f t="shared" si="3"/>
        <v>2.7034065930989435</v>
      </c>
      <c r="S16" s="182">
        <f t="shared" si="4"/>
        <v>-1.9390555345985324E-2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48690.260000000009</v>
      </c>
      <c r="F17" s="140">
        <f t="shared" si="5"/>
        <v>52996.990000000005</v>
      </c>
      <c r="G17" s="248">
        <f>E17/E15</f>
        <v>0.16077249898234092</v>
      </c>
      <c r="H17" s="215">
        <f>F17/F15</f>
        <v>0.16365981295585516</v>
      </c>
      <c r="I17" s="182">
        <f t="shared" si="0"/>
        <v>8.8451571217734212E-2</v>
      </c>
      <c r="K17" s="19">
        <f t="shared" si="6"/>
        <v>8378.857</v>
      </c>
      <c r="L17" s="140">
        <f t="shared" si="6"/>
        <v>9010.5519999999997</v>
      </c>
      <c r="M17" s="247">
        <f>K17/K15</f>
        <v>0.10727687230048391</v>
      </c>
      <c r="N17" s="215">
        <f>L17/L15</f>
        <v>0.10987976755840932</v>
      </c>
      <c r="O17" s="182">
        <f t="shared" si="1"/>
        <v>7.5391548035728465E-2</v>
      </c>
      <c r="Q17" s="189">
        <f t="shared" si="2"/>
        <v>1.7208486871912367</v>
      </c>
      <c r="R17" s="190">
        <f t="shared" si="3"/>
        <v>1.7002007095119929</v>
      </c>
      <c r="S17" s="182">
        <f t="shared" si="4"/>
        <v>-1.1998717744873563E-2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4432.34</v>
      </c>
      <c r="F18" s="142">
        <f>F10+F14</f>
        <v>2933.3500000000008</v>
      </c>
      <c r="G18" s="249">
        <f>E18/E15</f>
        <v>1.4635337296194123E-2</v>
      </c>
      <c r="H18" s="221">
        <f>F18/F15</f>
        <v>9.0584675154958393E-3</v>
      </c>
      <c r="I18" s="208">
        <f t="shared" si="0"/>
        <v>-0.33819382087114241</v>
      </c>
      <c r="K18" s="21">
        <f t="shared" si="6"/>
        <v>879.14400000000001</v>
      </c>
      <c r="L18" s="142">
        <f t="shared" si="6"/>
        <v>570.61600000000021</v>
      </c>
      <c r="M18" s="249">
        <f>K18/K15</f>
        <v>1.125592889599818E-2</v>
      </c>
      <c r="N18" s="221">
        <f>L18/L15</f>
        <v>6.9584142508815573E-3</v>
      </c>
      <c r="O18" s="208">
        <f t="shared" si="1"/>
        <v>-0.35094137024196242</v>
      </c>
      <c r="Q18" s="193">
        <f t="shared" si="2"/>
        <v>1.983475996877496</v>
      </c>
      <c r="R18" s="194">
        <f t="shared" si="3"/>
        <v>1.9452707655070143</v>
      </c>
      <c r="S18" s="186">
        <f t="shared" si="4"/>
        <v>-1.9261756346245995E-2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3"/>
  <sheetViews>
    <sheetView showGridLines="0" showRowColHeaders="0" tabSelected="1" topLeftCell="A3" workbookViewId="0">
      <selection activeCell="A25" sqref="A25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153</v>
      </c>
    </row>
    <row r="23" spans="1:1" x14ac:dyDescent="0.25">
      <c r="A23" t="s">
        <v>152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1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40153.870000000003</v>
      </c>
      <c r="C7" s="147">
        <v>44244.409999999996</v>
      </c>
      <c r="D7" s="247">
        <f>B7/$B$33</f>
        <v>0.13258581949884954</v>
      </c>
      <c r="E7" s="246">
        <f>C7/$C$33</f>
        <v>0.13663100234451367</v>
      </c>
      <c r="F7" s="52">
        <f>(C7-B7)/B7</f>
        <v>0.10187162532527981</v>
      </c>
      <c r="H7" s="39">
        <v>10343.069</v>
      </c>
      <c r="I7" s="147">
        <v>11442.405999999999</v>
      </c>
      <c r="J7" s="247">
        <f>H7/$H$33</f>
        <v>0.13242523321594984</v>
      </c>
      <c r="K7" s="246">
        <f>I7/$I$33</f>
        <v>0.13953517071861388</v>
      </c>
      <c r="L7" s="52">
        <f>(I7-H7)/H7</f>
        <v>0.10628731182205201</v>
      </c>
      <c r="N7" s="27">
        <f t="shared" ref="N7:N33" si="0">(H7/B7)*10</f>
        <v>2.5758585660610045</v>
      </c>
      <c r="O7" s="151">
        <f t="shared" ref="O7:O33" si="1">(I7/C7)*10</f>
        <v>2.5861811695533965</v>
      </c>
      <c r="P7" s="61">
        <f>(O7-N7)/N7</f>
        <v>4.0074418791468417E-3</v>
      </c>
    </row>
    <row r="8" spans="1:16" ht="20.100000000000001" customHeight="1" x14ac:dyDescent="0.25">
      <c r="A8" s="8" t="s">
        <v>167</v>
      </c>
      <c r="B8" s="19">
        <v>31205.470000000005</v>
      </c>
      <c r="C8" s="140">
        <v>31449.35</v>
      </c>
      <c r="D8" s="247">
        <f t="shared" ref="D8:D32" si="2">B8/$B$33</f>
        <v>0.103038706176933</v>
      </c>
      <c r="E8" s="215">
        <f t="shared" ref="E8:E32" si="3">C8/$C$33</f>
        <v>9.7118623880020807E-2</v>
      </c>
      <c r="F8" s="52">
        <f t="shared" ref="F8:F33" si="4">(C8-B8)/B8</f>
        <v>7.8152964848788916E-3</v>
      </c>
      <c r="H8" s="19">
        <v>7801.7249999999995</v>
      </c>
      <c r="I8" s="140">
        <v>8052.4759999999997</v>
      </c>
      <c r="J8" s="247">
        <f t="shared" ref="J8:J32" si="5">H8/$H$33</f>
        <v>9.9887688326521479E-2</v>
      </c>
      <c r="K8" s="215">
        <f t="shared" ref="K8:K32" si="6">I8/$I$33</f>
        <v>9.8196446915757143E-2</v>
      </c>
      <c r="L8" s="52">
        <f t="shared" ref="L8:L33" si="7">(I8-H8)/H8</f>
        <v>3.21404561170767E-2</v>
      </c>
      <c r="N8" s="27">
        <f t="shared" si="0"/>
        <v>2.5001145632480455</v>
      </c>
      <c r="O8" s="152">
        <f t="shared" si="1"/>
        <v>2.5604586422294897</v>
      </c>
      <c r="P8" s="52">
        <f t="shared" ref="P8:P71" si="8">(O8-N8)/N8</f>
        <v>2.4136525529073232E-2</v>
      </c>
    </row>
    <row r="9" spans="1:16" ht="20.100000000000001" customHeight="1" x14ac:dyDescent="0.25">
      <c r="A9" s="8" t="s">
        <v>164</v>
      </c>
      <c r="B9" s="19">
        <v>31791.049999999996</v>
      </c>
      <c r="C9" s="140">
        <v>30179.979999999996</v>
      </c>
      <c r="D9" s="247">
        <f t="shared" si="2"/>
        <v>0.10497225838951263</v>
      </c>
      <c r="E9" s="215">
        <f t="shared" si="3"/>
        <v>9.3198686978476511E-2</v>
      </c>
      <c r="F9" s="52">
        <f t="shared" si="4"/>
        <v>-5.0676841438077692E-2</v>
      </c>
      <c r="H9" s="19">
        <v>8340.1869999999999</v>
      </c>
      <c r="I9" s="140">
        <v>7924.3180000000002</v>
      </c>
      <c r="J9" s="247">
        <f t="shared" si="5"/>
        <v>0.1067817693703516</v>
      </c>
      <c r="K9" s="215">
        <f t="shared" si="6"/>
        <v>9.663361577613877E-2</v>
      </c>
      <c r="L9" s="52">
        <f t="shared" si="7"/>
        <v>-4.9863270451849545E-2</v>
      </c>
      <c r="N9" s="27">
        <f t="shared" si="0"/>
        <v>2.6234386722049137</v>
      </c>
      <c r="O9" s="152">
        <f t="shared" si="1"/>
        <v>2.6256869620191932</v>
      </c>
      <c r="P9" s="52">
        <f t="shared" si="8"/>
        <v>8.570010948225743E-4</v>
      </c>
    </row>
    <row r="10" spans="1:16" ht="20.100000000000001" customHeight="1" x14ac:dyDescent="0.25">
      <c r="A10" s="8" t="s">
        <v>172</v>
      </c>
      <c r="B10" s="19">
        <v>29299.710000000003</v>
      </c>
      <c r="C10" s="140">
        <v>29345.83</v>
      </c>
      <c r="D10" s="247">
        <f t="shared" si="2"/>
        <v>9.6745993883743636E-2</v>
      </c>
      <c r="E10" s="215">
        <f t="shared" si="3"/>
        <v>9.0622751383320529E-2</v>
      </c>
      <c r="F10" s="52">
        <f t="shared" si="4"/>
        <v>1.5740770130488997E-3</v>
      </c>
      <c r="H10" s="19">
        <v>7226.9869999999983</v>
      </c>
      <c r="I10" s="140">
        <v>7417.7880000000005</v>
      </c>
      <c r="J10" s="247">
        <f t="shared" si="5"/>
        <v>9.2529155410607578E-2</v>
      </c>
      <c r="K10" s="215">
        <f t="shared" si="6"/>
        <v>9.0456702457025695E-2</v>
      </c>
      <c r="L10" s="52">
        <f t="shared" si="7"/>
        <v>2.640118212472255E-2</v>
      </c>
      <c r="N10" s="27">
        <f t="shared" si="0"/>
        <v>2.4665728773424709</v>
      </c>
      <c r="O10" s="152">
        <f t="shared" si="1"/>
        <v>2.527714499811387</v>
      </c>
      <c r="P10" s="52">
        <f t="shared" si="8"/>
        <v>2.4788086754116562E-2</v>
      </c>
    </row>
    <row r="11" spans="1:16" ht="20.100000000000001" customHeight="1" x14ac:dyDescent="0.25">
      <c r="A11" s="8" t="s">
        <v>177</v>
      </c>
      <c r="B11" s="19">
        <v>26730.980000000003</v>
      </c>
      <c r="C11" s="140">
        <v>25308.75</v>
      </c>
      <c r="D11" s="247">
        <f t="shared" si="2"/>
        <v>8.826419195229146E-2</v>
      </c>
      <c r="E11" s="215">
        <f t="shared" si="3"/>
        <v>7.81558592506197E-2</v>
      </c>
      <c r="F11" s="52">
        <f t="shared" si="4"/>
        <v>-5.3205307100600244E-2</v>
      </c>
      <c r="H11" s="19">
        <v>6251.7109999999984</v>
      </c>
      <c r="I11" s="140">
        <v>5766.9110000000001</v>
      </c>
      <c r="J11" s="247">
        <f t="shared" si="5"/>
        <v>8.0042421371617919E-2</v>
      </c>
      <c r="K11" s="215">
        <f t="shared" si="6"/>
        <v>7.0324974564270171E-2</v>
      </c>
      <c r="L11" s="52">
        <f t="shared" si="7"/>
        <v>-7.7546770796026634E-2</v>
      </c>
      <c r="N11" s="27">
        <f t="shared" si="0"/>
        <v>2.3387511419334412</v>
      </c>
      <c r="O11" s="152">
        <f t="shared" si="1"/>
        <v>2.2786234009976787</v>
      </c>
      <c r="P11" s="52">
        <f t="shared" si="8"/>
        <v>-2.5709336858326479E-2</v>
      </c>
    </row>
    <row r="12" spans="1:16" ht="20.100000000000001" customHeight="1" x14ac:dyDescent="0.25">
      <c r="A12" s="8" t="s">
        <v>169</v>
      </c>
      <c r="B12" s="19">
        <v>14921.270000000002</v>
      </c>
      <c r="C12" s="140">
        <v>16484.669999999998</v>
      </c>
      <c r="D12" s="247">
        <f t="shared" si="2"/>
        <v>4.9269194000817328E-2</v>
      </c>
      <c r="E12" s="215">
        <f t="shared" si="3"/>
        <v>5.0906249748127151E-2</v>
      </c>
      <c r="F12" s="52">
        <f t="shared" si="4"/>
        <v>0.1047766041362428</v>
      </c>
      <c r="H12" s="19">
        <v>4454.4730000000009</v>
      </c>
      <c r="I12" s="140">
        <v>5330.3229999999994</v>
      </c>
      <c r="J12" s="247">
        <f t="shared" si="5"/>
        <v>5.7031875730419263E-2</v>
      </c>
      <c r="K12" s="215">
        <f t="shared" si="6"/>
        <v>6.5000973553145561E-2</v>
      </c>
      <c r="L12" s="52">
        <f t="shared" si="7"/>
        <v>0.19662258588165163</v>
      </c>
      <c r="N12" s="27">
        <f t="shared" si="0"/>
        <v>2.9853176036624229</v>
      </c>
      <c r="O12" s="152">
        <f t="shared" si="1"/>
        <v>3.2335030061262984</v>
      </c>
      <c r="P12" s="52">
        <f t="shared" si="8"/>
        <v>8.3135342839032816E-2</v>
      </c>
    </row>
    <row r="13" spans="1:16" ht="20.100000000000001" customHeight="1" x14ac:dyDescent="0.25">
      <c r="A13" s="8" t="s">
        <v>179</v>
      </c>
      <c r="B13" s="19">
        <v>14017.949999999997</v>
      </c>
      <c r="C13" s="140">
        <v>20870.609999999997</v>
      </c>
      <c r="D13" s="247">
        <f t="shared" si="2"/>
        <v>4.6286482185749406E-2</v>
      </c>
      <c r="E13" s="215">
        <f t="shared" si="3"/>
        <v>6.4450455183862332E-2</v>
      </c>
      <c r="F13" s="52">
        <f t="shared" si="4"/>
        <v>0.48884894010893187</v>
      </c>
      <c r="H13" s="19">
        <v>2860.788</v>
      </c>
      <c r="I13" s="140">
        <v>4037.0549999999994</v>
      </c>
      <c r="J13" s="247">
        <f t="shared" si="5"/>
        <v>3.6627476630136636E-2</v>
      </c>
      <c r="K13" s="215">
        <f t="shared" si="6"/>
        <v>4.9230132074096454E-2</v>
      </c>
      <c r="L13" s="52">
        <f t="shared" si="7"/>
        <v>0.41116888074194918</v>
      </c>
      <c r="N13" s="27">
        <f t="shared" si="0"/>
        <v>2.0408033984997811</v>
      </c>
      <c r="O13" s="152">
        <f t="shared" si="1"/>
        <v>1.9343253503371489</v>
      </c>
      <c r="P13" s="52">
        <f t="shared" si="8"/>
        <v>-5.2174574111796101E-2</v>
      </c>
    </row>
    <row r="14" spans="1:16" ht="20.100000000000001" customHeight="1" x14ac:dyDescent="0.25">
      <c r="A14" s="8" t="s">
        <v>168</v>
      </c>
      <c r="B14" s="19">
        <v>8982.4600000000028</v>
      </c>
      <c r="C14" s="140">
        <v>13543.019999999997</v>
      </c>
      <c r="D14" s="247">
        <f t="shared" si="2"/>
        <v>2.9659577525544521E-2</v>
      </c>
      <c r="E14" s="215">
        <f t="shared" si="3"/>
        <v>4.1822151032679507E-2</v>
      </c>
      <c r="F14" s="52">
        <f t="shared" si="4"/>
        <v>0.50771837558975963</v>
      </c>
      <c r="H14" s="19">
        <v>2521.4180000000001</v>
      </c>
      <c r="I14" s="140">
        <v>3429.806</v>
      </c>
      <c r="J14" s="247">
        <f t="shared" si="5"/>
        <v>3.2282426684468006E-2</v>
      </c>
      <c r="K14" s="215">
        <f t="shared" si="6"/>
        <v>4.1824994301174617E-2</v>
      </c>
      <c r="L14" s="52">
        <f t="shared" si="7"/>
        <v>0.36026870594244981</v>
      </c>
      <c r="N14" s="27">
        <f t="shared" si="0"/>
        <v>2.8070461766598456</v>
      </c>
      <c r="O14" s="152">
        <f t="shared" si="1"/>
        <v>2.5325267185605584</v>
      </c>
      <c r="P14" s="52">
        <f t="shared" si="8"/>
        <v>-9.7796559380417009E-2</v>
      </c>
    </row>
    <row r="15" spans="1:16" ht="20.100000000000001" customHeight="1" x14ac:dyDescent="0.25">
      <c r="A15" s="8" t="s">
        <v>174</v>
      </c>
      <c r="B15" s="19">
        <v>7294.8100000000013</v>
      </c>
      <c r="C15" s="140">
        <v>14562.03</v>
      </c>
      <c r="D15" s="247">
        <f t="shared" si="2"/>
        <v>2.4087052180484788E-2</v>
      </c>
      <c r="E15" s="215">
        <f t="shared" si="3"/>
        <v>4.4968952124593342E-2</v>
      </c>
      <c r="F15" s="52">
        <f t="shared" si="4"/>
        <v>0.99621785899838355</v>
      </c>
      <c r="H15" s="19">
        <v>1659.258</v>
      </c>
      <c r="I15" s="140">
        <v>3037.8659999999995</v>
      </c>
      <c r="J15" s="247">
        <f t="shared" si="5"/>
        <v>2.1243948736630349E-2</v>
      </c>
      <c r="K15" s="215">
        <f t="shared" si="6"/>
        <v>3.7045456255465209E-2</v>
      </c>
      <c r="L15" s="52">
        <f t="shared" si="7"/>
        <v>0.83085813056197377</v>
      </c>
      <c r="N15" s="27">
        <f t="shared" si="0"/>
        <v>2.2745732925189275</v>
      </c>
      <c r="O15" s="152">
        <f t="shared" si="1"/>
        <v>2.0861555703428709</v>
      </c>
      <c r="P15" s="52">
        <f t="shared" si="8"/>
        <v>-8.2836513906042311E-2</v>
      </c>
    </row>
    <row r="16" spans="1:16" ht="20.100000000000001" customHeight="1" x14ac:dyDescent="0.25">
      <c r="A16" s="8" t="s">
        <v>170</v>
      </c>
      <c r="B16" s="19">
        <v>14061.969999999998</v>
      </c>
      <c r="C16" s="140">
        <v>13256.16</v>
      </c>
      <c r="D16" s="247">
        <f t="shared" si="2"/>
        <v>4.6431833748982021E-2</v>
      </c>
      <c r="E16" s="215">
        <f t="shared" si="3"/>
        <v>4.0936299705188715E-2</v>
      </c>
      <c r="F16" s="52">
        <f t="shared" si="4"/>
        <v>-5.7304204176228356E-2</v>
      </c>
      <c r="H16" s="19">
        <v>3451.5049999999997</v>
      </c>
      <c r="I16" s="140">
        <v>3007.2739999999994</v>
      </c>
      <c r="J16" s="247">
        <f t="shared" si="5"/>
        <v>4.4190593195406212E-2</v>
      </c>
      <c r="K16" s="215">
        <f t="shared" si="6"/>
        <v>3.6672400104283027E-2</v>
      </c>
      <c r="L16" s="52">
        <f t="shared" si="7"/>
        <v>-0.12870646283288023</v>
      </c>
      <c r="N16" s="27">
        <f t="shared" si="0"/>
        <v>2.4544960627849441</v>
      </c>
      <c r="O16" s="152">
        <f t="shared" si="1"/>
        <v>2.2685860762090977</v>
      </c>
      <c r="P16" s="52">
        <f t="shared" si="8"/>
        <v>-7.5742629778312809E-2</v>
      </c>
    </row>
    <row r="17" spans="1:16" ht="20.100000000000001" customHeight="1" x14ac:dyDescent="0.25">
      <c r="A17" s="8" t="s">
        <v>175</v>
      </c>
      <c r="B17" s="19">
        <v>8448.7100000000009</v>
      </c>
      <c r="C17" s="140">
        <v>7996.3699999999981</v>
      </c>
      <c r="D17" s="247">
        <f t="shared" si="2"/>
        <v>2.7897165056770996E-2</v>
      </c>
      <c r="E17" s="215">
        <f t="shared" si="3"/>
        <v>2.4693561248022036E-2</v>
      </c>
      <c r="F17" s="52">
        <f t="shared" si="4"/>
        <v>-5.3539534437802079E-2</v>
      </c>
      <c r="H17" s="19">
        <v>3146.9770000000008</v>
      </c>
      <c r="I17" s="140">
        <v>2730.5849999999996</v>
      </c>
      <c r="J17" s="247">
        <f t="shared" si="5"/>
        <v>4.0291635214870003E-2</v>
      </c>
      <c r="K17" s="215">
        <f t="shared" si="6"/>
        <v>3.3298297939846414E-2</v>
      </c>
      <c r="L17" s="52">
        <f t="shared" si="7"/>
        <v>-0.13231491682335178</v>
      </c>
      <c r="N17" s="27">
        <f t="shared" si="0"/>
        <v>3.7248017744720796</v>
      </c>
      <c r="O17" s="152">
        <f t="shared" si="1"/>
        <v>3.4147807067456859</v>
      </c>
      <c r="P17" s="52">
        <f t="shared" si="8"/>
        <v>-8.323156143532856E-2</v>
      </c>
    </row>
    <row r="18" spans="1:16" ht="20.100000000000001" customHeight="1" x14ac:dyDescent="0.25">
      <c r="A18" s="8" t="s">
        <v>181</v>
      </c>
      <c r="B18" s="19">
        <v>9976.7999999999993</v>
      </c>
      <c r="C18" s="140">
        <v>10226.810000000001</v>
      </c>
      <c r="D18" s="247">
        <f t="shared" si="2"/>
        <v>3.2942832259409166E-2</v>
      </c>
      <c r="E18" s="215">
        <f t="shared" si="3"/>
        <v>3.1581374937238317E-2</v>
      </c>
      <c r="F18" s="52">
        <f t="shared" si="4"/>
        <v>2.5059137198300264E-2</v>
      </c>
      <c r="H18" s="19">
        <v>2321.2790000000005</v>
      </c>
      <c r="I18" s="140">
        <v>2322.0329999999999</v>
      </c>
      <c r="J18" s="247">
        <f t="shared" si="5"/>
        <v>2.9719990549641206E-2</v>
      </c>
      <c r="K18" s="215">
        <f t="shared" si="6"/>
        <v>2.8316183770201401E-2</v>
      </c>
      <c r="L18" s="52">
        <f t="shared" si="7"/>
        <v>3.2482092846204636E-4</v>
      </c>
      <c r="N18" s="27">
        <f t="shared" si="0"/>
        <v>2.3266768903856954</v>
      </c>
      <c r="O18" s="152">
        <f t="shared" si="1"/>
        <v>2.2705349957611412</v>
      </c>
      <c r="P18" s="52">
        <f t="shared" si="8"/>
        <v>-2.4129648107368926E-2</v>
      </c>
    </row>
    <row r="19" spans="1:16" ht="20.100000000000001" customHeight="1" x14ac:dyDescent="0.25">
      <c r="A19" s="8" t="s">
        <v>165</v>
      </c>
      <c r="B19" s="19">
        <v>7738.7099999999991</v>
      </c>
      <c r="C19" s="140">
        <v>8781.4799999999977</v>
      </c>
      <c r="D19" s="247">
        <f t="shared" si="2"/>
        <v>2.5552785004631973E-2</v>
      </c>
      <c r="E19" s="215">
        <f t="shared" si="3"/>
        <v>2.7118056596715828E-2</v>
      </c>
      <c r="F19" s="52">
        <f t="shared" si="4"/>
        <v>0.1347472640788967</v>
      </c>
      <c r="H19" s="19">
        <v>1486.6250000000002</v>
      </c>
      <c r="I19" s="140">
        <v>1819.0610000000001</v>
      </c>
      <c r="J19" s="247">
        <f t="shared" si="5"/>
        <v>1.9033679687301852E-2</v>
      </c>
      <c r="K19" s="215">
        <f t="shared" si="6"/>
        <v>2.2182658715533474E-2</v>
      </c>
      <c r="L19" s="52">
        <f t="shared" si="7"/>
        <v>0.22361792651139317</v>
      </c>
      <c r="N19" s="27">
        <f t="shared" si="0"/>
        <v>1.9210243050844398</v>
      </c>
      <c r="O19" s="152">
        <f t="shared" si="1"/>
        <v>2.0714742845169614</v>
      </c>
      <c r="P19" s="52">
        <f t="shared" si="8"/>
        <v>7.8317582465937868E-2</v>
      </c>
    </row>
    <row r="20" spans="1:16" ht="20.100000000000001" customHeight="1" x14ac:dyDescent="0.25">
      <c r="A20" s="8" t="s">
        <v>173</v>
      </c>
      <c r="B20" s="19">
        <v>9073.02</v>
      </c>
      <c r="C20" s="140">
        <v>6071.41</v>
      </c>
      <c r="D20" s="247">
        <f t="shared" si="2"/>
        <v>2.9958601550222976E-2</v>
      </c>
      <c r="E20" s="215">
        <f t="shared" si="3"/>
        <v>1.8749099240887242E-2</v>
      </c>
      <c r="F20" s="52">
        <f t="shared" si="4"/>
        <v>-0.33082810354215031</v>
      </c>
      <c r="H20" s="19">
        <v>2523.1559999999999</v>
      </c>
      <c r="I20" s="140">
        <v>1610.797</v>
      </c>
      <c r="J20" s="247">
        <f t="shared" si="5"/>
        <v>3.2304678789266815E-2</v>
      </c>
      <c r="K20" s="215">
        <f t="shared" si="6"/>
        <v>1.9642969703052932E-2</v>
      </c>
      <c r="L20" s="52">
        <f t="shared" si="7"/>
        <v>-0.36159436832284647</v>
      </c>
      <c r="N20" s="27">
        <f t="shared" si="0"/>
        <v>2.7809439414880597</v>
      </c>
      <c r="O20" s="152">
        <f t="shared" si="1"/>
        <v>2.6530855270851417</v>
      </c>
      <c r="P20" s="52">
        <f t="shared" si="8"/>
        <v>-4.5976624158235294E-2</v>
      </c>
    </row>
    <row r="21" spans="1:16" ht="20.100000000000001" customHeight="1" x14ac:dyDescent="0.25">
      <c r="A21" s="8" t="s">
        <v>171</v>
      </c>
      <c r="B21" s="19">
        <v>3949.4699999999993</v>
      </c>
      <c r="C21" s="140">
        <v>5289.7</v>
      </c>
      <c r="D21" s="247">
        <f t="shared" si="2"/>
        <v>1.3040927724678124E-2</v>
      </c>
      <c r="E21" s="215">
        <f t="shared" si="3"/>
        <v>1.6335103419884547E-2</v>
      </c>
      <c r="F21" s="52">
        <f t="shared" si="4"/>
        <v>0.33934426644587773</v>
      </c>
      <c r="H21" s="19">
        <v>1083.453</v>
      </c>
      <c r="I21" s="140">
        <v>1441.751</v>
      </c>
      <c r="J21" s="247">
        <f t="shared" si="5"/>
        <v>1.3871754718403262E-2</v>
      </c>
      <c r="K21" s="215">
        <f t="shared" si="6"/>
        <v>1.7581527164718003E-2</v>
      </c>
      <c r="L21" s="52">
        <f t="shared" si="7"/>
        <v>0.33070008574437471</v>
      </c>
      <c r="N21" s="27">
        <f t="shared" si="0"/>
        <v>2.7432870739618229</v>
      </c>
      <c r="O21" s="152">
        <f t="shared" si="1"/>
        <v>2.7255817910278468</v>
      </c>
      <c r="P21" s="52">
        <f t="shared" si="8"/>
        <v>-6.4540394266526203E-3</v>
      </c>
    </row>
    <row r="22" spans="1:16" ht="20.100000000000001" customHeight="1" x14ac:dyDescent="0.25">
      <c r="A22" s="8" t="s">
        <v>185</v>
      </c>
      <c r="B22" s="19">
        <v>2983.02</v>
      </c>
      <c r="C22" s="140">
        <v>3322.3599999999992</v>
      </c>
      <c r="D22" s="247">
        <f t="shared" si="2"/>
        <v>9.8497642015939711E-3</v>
      </c>
      <c r="E22" s="215">
        <f t="shared" si="3"/>
        <v>1.0259767888176572E-2</v>
      </c>
      <c r="F22" s="52">
        <f t="shared" si="4"/>
        <v>0.11375719908012659</v>
      </c>
      <c r="H22" s="19">
        <v>977.20299999999997</v>
      </c>
      <c r="I22" s="140">
        <v>1024.8019999999999</v>
      </c>
      <c r="J22" s="247">
        <f t="shared" si="5"/>
        <v>1.2511405964160718E-2</v>
      </c>
      <c r="K22" s="215">
        <f t="shared" si="6"/>
        <v>1.2497015227634549E-2</v>
      </c>
      <c r="L22" s="52">
        <f t="shared" si="7"/>
        <v>4.8709428849481567E-2</v>
      </c>
      <c r="N22" s="27">
        <f t="shared" si="0"/>
        <v>3.2758848415364294</v>
      </c>
      <c r="O22" s="152">
        <f t="shared" si="1"/>
        <v>3.0845603727470836</v>
      </c>
      <c r="P22" s="52">
        <f t="shared" si="8"/>
        <v>-5.8403905523007442E-2</v>
      </c>
    </row>
    <row r="23" spans="1:16" ht="20.100000000000001" customHeight="1" x14ac:dyDescent="0.25">
      <c r="A23" s="8" t="s">
        <v>180</v>
      </c>
      <c r="B23" s="19">
        <v>3138.8899999999994</v>
      </c>
      <c r="C23" s="140">
        <v>3728.8199999999997</v>
      </c>
      <c r="D23" s="247">
        <f t="shared" si="2"/>
        <v>1.0364438171631869E-2</v>
      </c>
      <c r="E23" s="215">
        <f t="shared" si="3"/>
        <v>1.1514955542683687E-2</v>
      </c>
      <c r="F23" s="52">
        <f t="shared" si="4"/>
        <v>0.18794223435673132</v>
      </c>
      <c r="H23" s="19">
        <v>924.08800000000008</v>
      </c>
      <c r="I23" s="140">
        <v>1020.0810000000002</v>
      </c>
      <c r="J23" s="247">
        <f t="shared" si="5"/>
        <v>1.1831359619863376E-2</v>
      </c>
      <c r="K23" s="215">
        <f t="shared" si="6"/>
        <v>1.2439444683383408E-2</v>
      </c>
      <c r="L23" s="52">
        <f t="shared" si="7"/>
        <v>0.10387863493520115</v>
      </c>
      <c r="N23" s="27">
        <f t="shared" si="0"/>
        <v>2.943996126019071</v>
      </c>
      <c r="O23" s="152">
        <f t="shared" si="1"/>
        <v>2.7356670474841915</v>
      </c>
      <c r="P23" s="52">
        <f t="shared" si="8"/>
        <v>-7.0764046424404134E-2</v>
      </c>
    </row>
    <row r="24" spans="1:16" ht="20.100000000000001" customHeight="1" x14ac:dyDescent="0.25">
      <c r="A24" s="8" t="s">
        <v>184</v>
      </c>
      <c r="B24" s="19">
        <v>1882.12</v>
      </c>
      <c r="C24" s="140">
        <v>2116.11</v>
      </c>
      <c r="D24" s="247">
        <f t="shared" si="2"/>
        <v>6.2146543432843376E-3</v>
      </c>
      <c r="E24" s="215">
        <f t="shared" si="3"/>
        <v>6.5347516301211585E-3</v>
      </c>
      <c r="F24" s="52">
        <f t="shared" si="4"/>
        <v>0.1243225724183369</v>
      </c>
      <c r="H24" s="19">
        <v>808.95099999999991</v>
      </c>
      <c r="I24" s="140">
        <v>732.08900000000006</v>
      </c>
      <c r="J24" s="247">
        <f t="shared" si="5"/>
        <v>1.0357228094995386E-2</v>
      </c>
      <c r="K24" s="215">
        <f t="shared" si="6"/>
        <v>8.9275073438417878E-3</v>
      </c>
      <c r="L24" s="52">
        <f t="shared" si="7"/>
        <v>-9.5014407547552152E-2</v>
      </c>
      <c r="N24" s="27">
        <f t="shared" si="0"/>
        <v>4.298084075404331</v>
      </c>
      <c r="O24" s="152">
        <f t="shared" si="1"/>
        <v>3.4595980360189218</v>
      </c>
      <c r="P24" s="52">
        <f t="shared" si="8"/>
        <v>-0.19508367558085304</v>
      </c>
    </row>
    <row r="25" spans="1:16" ht="20.100000000000001" customHeight="1" x14ac:dyDescent="0.25">
      <c r="A25" s="8" t="s">
        <v>203</v>
      </c>
      <c r="B25" s="19">
        <v>1949.7000000000003</v>
      </c>
      <c r="C25" s="140">
        <v>2546.2599999999998</v>
      </c>
      <c r="D25" s="247">
        <f t="shared" si="2"/>
        <v>6.4377997009231478E-3</v>
      </c>
      <c r="E25" s="215">
        <f t="shared" si="3"/>
        <v>7.8630962878641943E-3</v>
      </c>
      <c r="F25" s="52">
        <f t="shared" ref="F25:F27" si="9">(C25-B25)/B25</f>
        <v>0.3059752782479353</v>
      </c>
      <c r="H25" s="19">
        <v>564.10199999999998</v>
      </c>
      <c r="I25" s="140">
        <v>727.66000000000008</v>
      </c>
      <c r="J25" s="247">
        <f t="shared" si="5"/>
        <v>7.2223572043833154E-3</v>
      </c>
      <c r="K25" s="215">
        <f t="shared" si="6"/>
        <v>8.8734976127491528E-3</v>
      </c>
      <c r="L25" s="52">
        <f t="shared" ref="L25:L29" si="10">(I25-H25)/H25</f>
        <v>0.28994401721674468</v>
      </c>
      <c r="N25" s="27">
        <f t="shared" si="0"/>
        <v>2.8932758885982452</v>
      </c>
      <c r="O25" s="152">
        <f t="shared" si="1"/>
        <v>2.857760008797217</v>
      </c>
      <c r="P25" s="52">
        <f t="shared" ref="P25:P29" si="11">(O25-N25)/N25</f>
        <v>-1.2275317380201583E-2</v>
      </c>
    </row>
    <row r="26" spans="1:16" ht="20.100000000000001" customHeight="1" x14ac:dyDescent="0.25">
      <c r="A26" s="8" t="s">
        <v>208</v>
      </c>
      <c r="B26" s="19">
        <v>2494.1400000000003</v>
      </c>
      <c r="C26" s="140">
        <v>3011.8700000000003</v>
      </c>
      <c r="D26" s="247">
        <f t="shared" si="2"/>
        <v>8.2355099482281681E-3</v>
      </c>
      <c r="E26" s="215">
        <f t="shared" si="3"/>
        <v>9.3009448432326367E-3</v>
      </c>
      <c r="F26" s="52">
        <f t="shared" si="9"/>
        <v>0.20757856415437784</v>
      </c>
      <c r="H26" s="19">
        <v>503.24400000000003</v>
      </c>
      <c r="I26" s="140">
        <v>701.15000000000009</v>
      </c>
      <c r="J26" s="247">
        <f t="shared" si="5"/>
        <v>6.4431750445179733E-3</v>
      </c>
      <c r="K26" s="215">
        <f t="shared" si="6"/>
        <v>8.5502196783924754E-3</v>
      </c>
      <c r="L26" s="52">
        <f t="shared" si="10"/>
        <v>0.39326052570919884</v>
      </c>
      <c r="N26" s="27">
        <f t="shared" si="0"/>
        <v>2.0177055016959753</v>
      </c>
      <c r="O26" s="152">
        <f t="shared" si="1"/>
        <v>2.3279557218605054</v>
      </c>
      <c r="P26" s="52">
        <f t="shared" si="11"/>
        <v>0.15376387679160827</v>
      </c>
    </row>
    <row r="27" spans="1:16" ht="20.100000000000001" customHeight="1" x14ac:dyDescent="0.25">
      <c r="A27" s="8" t="s">
        <v>176</v>
      </c>
      <c r="B27" s="19">
        <v>2705.0800000000004</v>
      </c>
      <c r="C27" s="140">
        <v>2925.23</v>
      </c>
      <c r="D27" s="247">
        <f t="shared" si="2"/>
        <v>8.9320219597749349E-3</v>
      </c>
      <c r="E27" s="215">
        <f t="shared" si="3"/>
        <v>9.0333921728923891E-3</v>
      </c>
      <c r="F27" s="52">
        <f t="shared" si="9"/>
        <v>8.1383914708622149E-2</v>
      </c>
      <c r="H27" s="19">
        <v>689.52499999999986</v>
      </c>
      <c r="I27" s="140">
        <v>649.37</v>
      </c>
      <c r="J27" s="247">
        <f t="shared" si="5"/>
        <v>8.8281832919443731E-3</v>
      </c>
      <c r="K27" s="215">
        <f t="shared" si="6"/>
        <v>7.9187850710371842E-3</v>
      </c>
      <c r="L27" s="52">
        <f t="shared" si="10"/>
        <v>-5.8235741996301611E-2</v>
      </c>
      <c r="N27" s="27">
        <f t="shared" si="0"/>
        <v>2.5490003992488197</v>
      </c>
      <c r="O27" s="152">
        <f t="shared" si="1"/>
        <v>2.2198938203149838</v>
      </c>
      <c r="P27" s="52">
        <f t="shared" si="11"/>
        <v>-0.12911201545155596</v>
      </c>
    </row>
    <row r="28" spans="1:16" ht="20.100000000000001" customHeight="1" x14ac:dyDescent="0.25">
      <c r="A28" s="8" t="s">
        <v>188</v>
      </c>
      <c r="B28" s="19">
        <v>1674.46</v>
      </c>
      <c r="C28" s="140">
        <v>2654.57</v>
      </c>
      <c r="D28" s="247">
        <f t="shared" si="2"/>
        <v>5.5289727071897079E-3</v>
      </c>
      <c r="E28" s="215">
        <f t="shared" si="3"/>
        <v>8.1975680067532999E-3</v>
      </c>
      <c r="F28" s="52">
        <f t="shared" ref="F28:F29" si="12">(C28-B28)/B28</f>
        <v>0.58532900158857193</v>
      </c>
      <c r="H28" s="19">
        <v>397.34699999999998</v>
      </c>
      <c r="I28" s="140">
        <v>631.86399999999992</v>
      </c>
      <c r="J28" s="247">
        <f t="shared" si="5"/>
        <v>5.0873458489601123E-3</v>
      </c>
      <c r="K28" s="215">
        <f t="shared" si="6"/>
        <v>7.7053070054450288E-3</v>
      </c>
      <c r="L28" s="52">
        <f t="shared" si="10"/>
        <v>0.59020704824750148</v>
      </c>
      <c r="N28" s="27">
        <f t="shared" si="0"/>
        <v>2.3729859178481418</v>
      </c>
      <c r="O28" s="152">
        <f t="shared" si="1"/>
        <v>2.3802875795326544</v>
      </c>
      <c r="P28" s="52">
        <f t="shared" si="11"/>
        <v>3.0769932638849244E-3</v>
      </c>
    </row>
    <row r="29" spans="1:16" ht="20.100000000000001" customHeight="1" x14ac:dyDescent="0.25">
      <c r="A29" s="8" t="s">
        <v>178</v>
      </c>
      <c r="B29" s="19">
        <v>3527.7799999999997</v>
      </c>
      <c r="C29" s="140">
        <v>2336.4299999999998</v>
      </c>
      <c r="D29" s="247">
        <f t="shared" si="2"/>
        <v>1.1648531070894322E-2</v>
      </c>
      <c r="E29" s="215">
        <f t="shared" si="3"/>
        <v>7.2151210245043861E-3</v>
      </c>
      <c r="F29" s="52">
        <f t="shared" si="12"/>
        <v>-0.33770529908327618</v>
      </c>
      <c r="H29" s="19">
        <v>901.53500000000008</v>
      </c>
      <c r="I29" s="140">
        <v>608.23099999999999</v>
      </c>
      <c r="J29" s="247">
        <f t="shared" si="5"/>
        <v>1.1542607192056957E-2</v>
      </c>
      <c r="K29" s="215">
        <f t="shared" si="6"/>
        <v>7.4171128363521828E-3</v>
      </c>
      <c r="L29" s="52">
        <f t="shared" si="10"/>
        <v>-0.32533845053159338</v>
      </c>
      <c r="N29" s="27">
        <f t="shared" si="0"/>
        <v>2.5555306736814658</v>
      </c>
      <c r="O29" s="152">
        <f t="shared" si="1"/>
        <v>2.6032494018652392</v>
      </c>
      <c r="P29" s="52">
        <f t="shared" si="11"/>
        <v>1.8672727615916433E-2</v>
      </c>
    </row>
    <row r="30" spans="1:16" ht="20.100000000000001" customHeight="1" x14ac:dyDescent="0.25">
      <c r="A30" s="8" t="s">
        <v>202</v>
      </c>
      <c r="B30" s="19">
        <v>1868.1</v>
      </c>
      <c r="C30" s="140">
        <v>2417.94</v>
      </c>
      <c r="D30" s="247">
        <f t="shared" si="2"/>
        <v>6.1683610921139309E-3</v>
      </c>
      <c r="E30" s="215">
        <f t="shared" si="3"/>
        <v>7.4668317604165918E-3</v>
      </c>
      <c r="F30" s="52">
        <f t="shared" ref="F30" si="13">(C30-B30)/B30</f>
        <v>0.29433113859001131</v>
      </c>
      <c r="H30" s="19">
        <v>470.54499999999996</v>
      </c>
      <c r="I30" s="140">
        <v>574.38800000000003</v>
      </c>
      <c r="J30" s="247">
        <f t="shared" si="5"/>
        <v>6.0245205135534838E-3</v>
      </c>
      <c r="K30" s="215">
        <f t="shared" si="6"/>
        <v>7.004412152367535E-3</v>
      </c>
      <c r="L30" s="52">
        <f t="shared" ref="L30" si="14">(I30-H30)/H30</f>
        <v>0.22068665058602277</v>
      </c>
      <c r="N30" s="27">
        <f t="shared" si="0"/>
        <v>2.5188426743750334</v>
      </c>
      <c r="O30" s="152">
        <f t="shared" si="1"/>
        <v>2.3755262744319547</v>
      </c>
      <c r="P30" s="52">
        <f t="shared" ref="P30" si="15">(O30-N30)/N30</f>
        <v>-5.6897717908736725E-2</v>
      </c>
    </row>
    <row r="31" spans="1:16" ht="20.100000000000001" customHeight="1" x14ac:dyDescent="0.25">
      <c r="A31" s="8" t="s">
        <v>199</v>
      </c>
      <c r="B31" s="19">
        <v>1298.5200000000002</v>
      </c>
      <c r="C31" s="140">
        <v>1440.04</v>
      </c>
      <c r="D31" s="247">
        <f t="shared" si="2"/>
        <v>4.2876399793007778E-3</v>
      </c>
      <c r="E31" s="215">
        <f t="shared" si="3"/>
        <v>4.4469823106736755E-3</v>
      </c>
      <c r="F31" s="52">
        <f t="shared" ref="F31:F32" si="16">(C31-B31)/B31</f>
        <v>0.10898561439176889</v>
      </c>
      <c r="H31" s="19">
        <v>448.50700000000006</v>
      </c>
      <c r="I31" s="140">
        <v>525.66300000000001</v>
      </c>
      <c r="J31" s="247">
        <f t="shared" si="5"/>
        <v>5.7423617761793938E-3</v>
      </c>
      <c r="K31" s="215">
        <f t="shared" si="6"/>
        <v>6.4102319429548936E-3</v>
      </c>
      <c r="L31" s="52">
        <f t="shared" ref="L31:L32" si="17">(I31-H31)/H31</f>
        <v>0.17202853021246031</v>
      </c>
      <c r="N31" s="27">
        <f t="shared" si="0"/>
        <v>3.4539860764562729</v>
      </c>
      <c r="O31" s="152">
        <f t="shared" si="1"/>
        <v>3.6503361017749509</v>
      </c>
      <c r="P31" s="52">
        <f t="shared" ref="P31:P32" si="18">(O31-N31)/N31</f>
        <v>5.6847370247690647E-2</v>
      </c>
    </row>
    <row r="32" spans="1:16" ht="20.100000000000001" customHeight="1" thickBot="1" x14ac:dyDescent="0.3">
      <c r="A32" s="8" t="s">
        <v>17</v>
      </c>
      <c r="B32" s="19">
        <f>B33-SUM(B7:B31)</f>
        <v>21683.85999999987</v>
      </c>
      <c r="C32" s="140">
        <f>C33-SUM(C7:C31)</f>
        <v>19713.880000000005</v>
      </c>
      <c r="D32" s="247">
        <f t="shared" si="2"/>
        <v>7.159888568644332E-2</v>
      </c>
      <c r="E32" s="215">
        <f t="shared" si="3"/>
        <v>6.087836145853142E-2</v>
      </c>
      <c r="F32" s="52">
        <f t="shared" si="16"/>
        <v>-9.0850060828647522E-2</v>
      </c>
      <c r="H32" s="19">
        <f>H33-SUM(H7:H31)</f>
        <v>5947.3130000000092</v>
      </c>
      <c r="I32" s="140">
        <f>I33-SUM(I7:I31)</f>
        <v>5437.9930000000168</v>
      </c>
      <c r="J32" s="247">
        <f t="shared" si="5"/>
        <v>7.614512781779291E-2</v>
      </c>
      <c r="K32" s="215">
        <f t="shared" si="6"/>
        <v>6.6313962432518969E-2</v>
      </c>
      <c r="L32" s="52">
        <f t="shared" si="17"/>
        <v>-8.563867413737794E-2</v>
      </c>
      <c r="N32" s="27">
        <f t="shared" si="0"/>
        <v>2.7427372248299169</v>
      </c>
      <c r="O32" s="152">
        <f t="shared" si="1"/>
        <v>2.7584590146637877</v>
      </c>
      <c r="P32" s="52">
        <f t="shared" si="18"/>
        <v>5.7321531539886363E-3</v>
      </c>
    </row>
    <row r="33" spans="1:16" ht="26.25" customHeight="1" thickBot="1" x14ac:dyDescent="0.3">
      <c r="A33" s="12" t="s">
        <v>18</v>
      </c>
      <c r="B33" s="17">
        <v>302851.91999999987</v>
      </c>
      <c r="C33" s="145">
        <v>323824.08999999991</v>
      </c>
      <c r="D33" s="243">
        <f>SUM(D7:D32)</f>
        <v>1</v>
      </c>
      <c r="E33" s="244">
        <f>SUM(E7:E32)</f>
        <v>1.0000000000000002</v>
      </c>
      <c r="F33" s="57">
        <f t="shared" si="4"/>
        <v>6.9248925349392046E-2</v>
      </c>
      <c r="G33" s="1"/>
      <c r="H33" s="17">
        <v>78104.971000000005</v>
      </c>
      <c r="I33" s="145">
        <v>82003.741000000024</v>
      </c>
      <c r="J33" s="243">
        <f>SUM(J7:J32)</f>
        <v>1</v>
      </c>
      <c r="K33" s="244">
        <f>SUM(K7:K32)</f>
        <v>0.99999999999999967</v>
      </c>
      <c r="L33" s="57">
        <f t="shared" si="7"/>
        <v>4.9917053294853901E-2</v>
      </c>
      <c r="N33" s="29">
        <f t="shared" si="0"/>
        <v>2.5789821969760016</v>
      </c>
      <c r="O33" s="146">
        <f t="shared" si="1"/>
        <v>2.5323545570683157</v>
      </c>
      <c r="P33" s="57">
        <f t="shared" si="8"/>
        <v>-1.8079861102709198E-2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29299.710000000003</v>
      </c>
      <c r="C39" s="147">
        <v>29345.83</v>
      </c>
      <c r="D39" s="247">
        <f t="shared" ref="D39:D61" si="19">B39/$B$62</f>
        <v>0.24104984581706915</v>
      </c>
      <c r="E39" s="246">
        <f t="shared" ref="E39:E61" si="20">C39/$C$62</f>
        <v>0.22411480401945738</v>
      </c>
      <c r="F39" s="52">
        <f>(C39-B39)/B39</f>
        <v>1.5740770130488997E-3</v>
      </c>
      <c r="H39" s="39">
        <v>7226.9869999999983</v>
      </c>
      <c r="I39" s="147">
        <v>7417.7880000000005</v>
      </c>
      <c r="J39" s="247">
        <f t="shared" ref="J39:J61" si="21">H39/$H$62</f>
        <v>0.24658175554447426</v>
      </c>
      <c r="K39" s="246">
        <f t="shared" ref="K39:K61" si="22">I39/$I$62</f>
        <v>0.24294898053329578</v>
      </c>
      <c r="L39" s="52">
        <f>(I39-H39)/H39</f>
        <v>2.640118212472255E-2</v>
      </c>
      <c r="N39" s="27">
        <f t="shared" ref="N39:N62" si="23">(H39/B39)*10</f>
        <v>2.4665728773424709</v>
      </c>
      <c r="O39" s="151">
        <f t="shared" ref="O39:O62" si="24">(I39/C39)*10</f>
        <v>2.527714499811387</v>
      </c>
      <c r="P39" s="61">
        <f t="shared" si="8"/>
        <v>2.4788086754116562E-2</v>
      </c>
    </row>
    <row r="40" spans="1:16" ht="20.100000000000001" customHeight="1" x14ac:dyDescent="0.25">
      <c r="A40" s="38" t="s">
        <v>177</v>
      </c>
      <c r="B40" s="19">
        <v>26730.980000000003</v>
      </c>
      <c r="C40" s="140">
        <v>25308.75</v>
      </c>
      <c r="D40" s="247">
        <f t="shared" si="19"/>
        <v>0.21991680489462728</v>
      </c>
      <c r="E40" s="215">
        <f t="shared" si="20"/>
        <v>0.1932835277185018</v>
      </c>
      <c r="F40" s="52">
        <f t="shared" ref="F40:F62" si="25">(C40-B40)/B40</f>
        <v>-5.3205307100600244E-2</v>
      </c>
      <c r="H40" s="19">
        <v>6251.7109999999984</v>
      </c>
      <c r="I40" s="140">
        <v>5766.9110000000001</v>
      </c>
      <c r="J40" s="247">
        <f t="shared" si="21"/>
        <v>0.21330574879084474</v>
      </c>
      <c r="K40" s="215">
        <f t="shared" si="22"/>
        <v>0.18887910361906396</v>
      </c>
      <c r="L40" s="52">
        <f t="shared" ref="L40:L62" si="26">(I40-H40)/H40</f>
        <v>-7.7546770796026634E-2</v>
      </c>
      <c r="N40" s="27">
        <f t="shared" si="23"/>
        <v>2.3387511419334412</v>
      </c>
      <c r="O40" s="152">
        <f t="shared" si="24"/>
        <v>2.2786234009976787</v>
      </c>
      <c r="P40" s="52">
        <f t="shared" si="8"/>
        <v>-2.5709336858326479E-2</v>
      </c>
    </row>
    <row r="41" spans="1:16" ht="20.100000000000001" customHeight="1" x14ac:dyDescent="0.25">
      <c r="A41" s="38" t="s">
        <v>179</v>
      </c>
      <c r="B41" s="19">
        <v>14017.949999999997</v>
      </c>
      <c r="C41" s="140">
        <v>20870.609999999997</v>
      </c>
      <c r="D41" s="247">
        <f t="shared" si="19"/>
        <v>0.11532621606737349</v>
      </c>
      <c r="E41" s="215">
        <f t="shared" si="20"/>
        <v>0.15938934662664256</v>
      </c>
      <c r="F41" s="52">
        <f t="shared" si="25"/>
        <v>0.48884894010893187</v>
      </c>
      <c r="H41" s="19">
        <v>2860.788</v>
      </c>
      <c r="I41" s="140">
        <v>4037.0549999999994</v>
      </c>
      <c r="J41" s="247">
        <f t="shared" si="21"/>
        <v>9.7608882827735208E-2</v>
      </c>
      <c r="K41" s="215">
        <f t="shared" si="22"/>
        <v>0.13222248958946309</v>
      </c>
      <c r="L41" s="52">
        <f t="shared" si="26"/>
        <v>0.41116888074194918</v>
      </c>
      <c r="N41" s="27">
        <f t="shared" si="23"/>
        <v>2.0408033984997811</v>
      </c>
      <c r="O41" s="152">
        <f t="shared" si="24"/>
        <v>1.9343253503371489</v>
      </c>
      <c r="P41" s="52">
        <f t="shared" si="8"/>
        <v>-5.2174574111796101E-2</v>
      </c>
    </row>
    <row r="42" spans="1:16" ht="20.100000000000001" customHeight="1" x14ac:dyDescent="0.25">
      <c r="A42" s="38" t="s">
        <v>168</v>
      </c>
      <c r="B42" s="19">
        <v>8982.4600000000028</v>
      </c>
      <c r="C42" s="140">
        <v>13543.019999999997</v>
      </c>
      <c r="D42" s="247">
        <f t="shared" si="19"/>
        <v>7.3899045350892256E-2</v>
      </c>
      <c r="E42" s="215">
        <f t="shared" si="20"/>
        <v>0.10342836693089241</v>
      </c>
      <c r="F42" s="52">
        <f t="shared" si="25"/>
        <v>0.50771837558975963</v>
      </c>
      <c r="H42" s="19">
        <v>2521.4180000000001</v>
      </c>
      <c r="I42" s="140">
        <v>3429.806</v>
      </c>
      <c r="J42" s="247">
        <f t="shared" si="21"/>
        <v>8.6029721224271938E-2</v>
      </c>
      <c r="K42" s="215">
        <f t="shared" si="22"/>
        <v>0.11233374034509762</v>
      </c>
      <c r="L42" s="52">
        <f t="shared" si="26"/>
        <v>0.36026870594244981</v>
      </c>
      <c r="N42" s="27">
        <f t="shared" si="23"/>
        <v>2.8070461766598456</v>
      </c>
      <c r="O42" s="152">
        <f t="shared" si="24"/>
        <v>2.5325267185605584</v>
      </c>
      <c r="P42" s="52">
        <f t="shared" si="8"/>
        <v>-9.7796559380417009E-2</v>
      </c>
    </row>
    <row r="43" spans="1:16" ht="20.100000000000001" customHeight="1" x14ac:dyDescent="0.25">
      <c r="A43" s="38" t="s">
        <v>170</v>
      </c>
      <c r="B43" s="19">
        <v>14061.969999999998</v>
      </c>
      <c r="C43" s="140">
        <v>13256.16</v>
      </c>
      <c r="D43" s="247">
        <f t="shared" si="19"/>
        <v>0.11568837030756451</v>
      </c>
      <c r="E43" s="215">
        <f t="shared" si="20"/>
        <v>0.10123761026525983</v>
      </c>
      <c r="F43" s="52">
        <f t="shared" si="25"/>
        <v>-5.7304204176228356E-2</v>
      </c>
      <c r="H43" s="19">
        <v>3451.5049999999997</v>
      </c>
      <c r="I43" s="140">
        <v>3007.2739999999994</v>
      </c>
      <c r="J43" s="247">
        <f t="shared" si="21"/>
        <v>0.11776389831205325</v>
      </c>
      <c r="K43" s="215">
        <f t="shared" si="22"/>
        <v>9.8494881827882699E-2</v>
      </c>
      <c r="L43" s="52">
        <f t="shared" si="26"/>
        <v>-0.12870646283288023</v>
      </c>
      <c r="N43" s="27">
        <f t="shared" si="23"/>
        <v>2.4544960627849441</v>
      </c>
      <c r="O43" s="152">
        <f t="shared" si="24"/>
        <v>2.2685860762090977</v>
      </c>
      <c r="P43" s="52">
        <f t="shared" ref="P43:P50" si="27">(O43-N43)/N43</f>
        <v>-7.5742629778312809E-2</v>
      </c>
    </row>
    <row r="44" spans="1:16" ht="20.100000000000001" customHeight="1" x14ac:dyDescent="0.25">
      <c r="A44" s="38" t="s">
        <v>165</v>
      </c>
      <c r="B44" s="19">
        <v>7738.7099999999991</v>
      </c>
      <c r="C44" s="140">
        <v>8781.4799999999977</v>
      </c>
      <c r="D44" s="247">
        <f t="shared" si="19"/>
        <v>6.3666666063350488E-2</v>
      </c>
      <c r="E44" s="215">
        <f t="shared" si="20"/>
        <v>6.7064372321409341E-2</v>
      </c>
      <c r="F44" s="52">
        <f t="shared" ref="F44:F55" si="28">(C44-B44)/B44</f>
        <v>0.1347472640788967</v>
      </c>
      <c r="H44" s="19">
        <v>1486.6250000000002</v>
      </c>
      <c r="I44" s="140">
        <v>1819.0610000000001</v>
      </c>
      <c r="J44" s="247">
        <f t="shared" si="21"/>
        <v>5.0723019473579267E-2</v>
      </c>
      <c r="K44" s="215">
        <f t="shared" si="22"/>
        <v>5.9578275286093045E-2</v>
      </c>
      <c r="L44" s="52">
        <f t="shared" ref="L44:L55" si="29">(I44-H44)/H44</f>
        <v>0.22361792651139317</v>
      </c>
      <c r="N44" s="27">
        <f t="shared" si="23"/>
        <v>1.9210243050844398</v>
      </c>
      <c r="O44" s="152">
        <f t="shared" si="24"/>
        <v>2.0714742845169614</v>
      </c>
      <c r="P44" s="52">
        <f t="shared" si="27"/>
        <v>7.8317582465937868E-2</v>
      </c>
    </row>
    <row r="45" spans="1:16" ht="20.100000000000001" customHeight="1" x14ac:dyDescent="0.25">
      <c r="A45" s="38" t="s">
        <v>171</v>
      </c>
      <c r="B45" s="19">
        <v>3949.4699999999993</v>
      </c>
      <c r="C45" s="140">
        <v>5289.7</v>
      </c>
      <c r="D45" s="247">
        <f t="shared" si="19"/>
        <v>3.2492442230968838E-2</v>
      </c>
      <c r="E45" s="215">
        <f t="shared" si="20"/>
        <v>4.0397565133503587E-2</v>
      </c>
      <c r="F45" s="52">
        <f t="shared" si="28"/>
        <v>0.33934426644587773</v>
      </c>
      <c r="H45" s="19">
        <v>1083.453</v>
      </c>
      <c r="I45" s="140">
        <v>1441.751</v>
      </c>
      <c r="J45" s="247">
        <f t="shared" si="21"/>
        <v>3.6966960476050026E-2</v>
      </c>
      <c r="K45" s="215">
        <f t="shared" si="22"/>
        <v>4.7220537393743212E-2</v>
      </c>
      <c r="L45" s="52">
        <f t="shared" si="29"/>
        <v>0.33070008574437471</v>
      </c>
      <c r="N45" s="27">
        <f t="shared" si="23"/>
        <v>2.7432870739618229</v>
      </c>
      <c r="O45" s="152">
        <f t="shared" si="24"/>
        <v>2.7255817910278468</v>
      </c>
      <c r="P45" s="52">
        <f t="shared" si="27"/>
        <v>-6.4540394266526203E-3</v>
      </c>
    </row>
    <row r="46" spans="1:16" ht="20.100000000000001" customHeight="1" x14ac:dyDescent="0.25">
      <c r="A46" s="38" t="s">
        <v>180</v>
      </c>
      <c r="B46" s="19">
        <v>3138.8899999999994</v>
      </c>
      <c r="C46" s="140">
        <v>3728.8199999999997</v>
      </c>
      <c r="D46" s="247">
        <f t="shared" si="19"/>
        <v>2.5823769263816604E-2</v>
      </c>
      <c r="E46" s="215">
        <f t="shared" si="20"/>
        <v>2.8477087324632933E-2</v>
      </c>
      <c r="F46" s="52">
        <f t="shared" si="28"/>
        <v>0.18794223435673132</v>
      </c>
      <c r="H46" s="19">
        <v>924.08800000000008</v>
      </c>
      <c r="I46" s="140">
        <v>1020.0810000000002</v>
      </c>
      <c r="J46" s="247">
        <f t="shared" si="21"/>
        <v>3.1529493731977408E-2</v>
      </c>
      <c r="K46" s="215">
        <f t="shared" si="22"/>
        <v>3.3409911285060309E-2</v>
      </c>
      <c r="L46" s="52">
        <f t="shared" si="29"/>
        <v>0.10387863493520115</v>
      </c>
      <c r="N46" s="27">
        <f t="shared" si="23"/>
        <v>2.943996126019071</v>
      </c>
      <c r="O46" s="152">
        <f t="shared" si="24"/>
        <v>2.7356670474841915</v>
      </c>
      <c r="P46" s="52">
        <f t="shared" si="27"/>
        <v>-7.0764046424404134E-2</v>
      </c>
    </row>
    <row r="47" spans="1:16" ht="20.100000000000001" customHeight="1" x14ac:dyDescent="0.25">
      <c r="A47" s="38" t="s">
        <v>176</v>
      </c>
      <c r="B47" s="19">
        <v>2705.0800000000004</v>
      </c>
      <c r="C47" s="140">
        <v>2925.23</v>
      </c>
      <c r="D47" s="247">
        <f t="shared" si="19"/>
        <v>2.2254797638708284E-2</v>
      </c>
      <c r="E47" s="215">
        <f t="shared" si="20"/>
        <v>2.2340051317745562E-2</v>
      </c>
      <c r="F47" s="52">
        <f t="shared" si="28"/>
        <v>8.1383914708622149E-2</v>
      </c>
      <c r="H47" s="19">
        <v>689.52499999999986</v>
      </c>
      <c r="I47" s="140">
        <v>649.37</v>
      </c>
      <c r="J47" s="247">
        <f t="shared" si="21"/>
        <v>2.3526302868927759E-2</v>
      </c>
      <c r="K47" s="215">
        <f t="shared" si="22"/>
        <v>2.1268305253386355E-2</v>
      </c>
      <c r="L47" s="52">
        <f t="shared" si="29"/>
        <v>-5.8235741996301611E-2</v>
      </c>
      <c r="N47" s="27">
        <f t="shared" si="23"/>
        <v>2.5490003992488197</v>
      </c>
      <c r="O47" s="152">
        <f t="shared" si="24"/>
        <v>2.2198938203149838</v>
      </c>
      <c r="P47" s="52">
        <f t="shared" si="27"/>
        <v>-0.12911201545155596</v>
      </c>
    </row>
    <row r="48" spans="1:16" ht="20.100000000000001" customHeight="1" x14ac:dyDescent="0.25">
      <c r="A48" s="38" t="s">
        <v>178</v>
      </c>
      <c r="B48" s="19">
        <v>3527.7799999999997</v>
      </c>
      <c r="C48" s="140">
        <v>2336.4299999999998</v>
      </c>
      <c r="D48" s="247">
        <f t="shared" si="19"/>
        <v>2.9023182313973078E-2</v>
      </c>
      <c r="E48" s="215">
        <f t="shared" si="20"/>
        <v>1.7843371666610919E-2</v>
      </c>
      <c r="F48" s="52">
        <f t="shared" si="28"/>
        <v>-0.33770529908327618</v>
      </c>
      <c r="H48" s="19">
        <v>901.53500000000008</v>
      </c>
      <c r="I48" s="140">
        <v>608.23099999999999</v>
      </c>
      <c r="J48" s="247">
        <f t="shared" si="21"/>
        <v>3.0759994861591377E-2</v>
      </c>
      <c r="K48" s="215">
        <f t="shared" si="22"/>
        <v>1.9920911918586377E-2</v>
      </c>
      <c r="L48" s="52">
        <f t="shared" si="29"/>
        <v>-0.32533845053159338</v>
      </c>
      <c r="N48" s="27">
        <f t="shared" si="23"/>
        <v>2.5555306736814658</v>
      </c>
      <c r="O48" s="152">
        <f t="shared" si="24"/>
        <v>2.6032494018652392</v>
      </c>
      <c r="P48" s="52">
        <f t="shared" si="27"/>
        <v>1.8672727615916433E-2</v>
      </c>
    </row>
    <row r="49" spans="1:16" ht="20.100000000000001" customHeight="1" x14ac:dyDescent="0.25">
      <c r="A49" s="38" t="s">
        <v>186</v>
      </c>
      <c r="B49" s="19">
        <v>2022.3600000000004</v>
      </c>
      <c r="C49" s="140">
        <v>1752.4599999999998</v>
      </c>
      <c r="D49" s="247">
        <f t="shared" si="19"/>
        <v>1.66380338299119E-2</v>
      </c>
      <c r="E49" s="215">
        <f t="shared" si="20"/>
        <v>1.3383578840739492E-2</v>
      </c>
      <c r="F49" s="52">
        <f t="shared" si="28"/>
        <v>-0.13345794022824845</v>
      </c>
      <c r="H49" s="19">
        <v>519.82999999999993</v>
      </c>
      <c r="I49" s="140">
        <v>444.44199999999995</v>
      </c>
      <c r="J49" s="247">
        <f t="shared" si="21"/>
        <v>1.773638087140382E-2</v>
      </c>
      <c r="K49" s="215">
        <f t="shared" si="22"/>
        <v>1.4556459527581406E-2</v>
      </c>
      <c r="L49" s="52">
        <f t="shared" si="29"/>
        <v>-0.14502433487871033</v>
      </c>
      <c r="N49" s="27">
        <f t="shared" ref="N49" si="30">(H49/B49)*10</f>
        <v>2.5704127850629948</v>
      </c>
      <c r="O49" s="152">
        <f t="shared" ref="O49" si="31">(I49/C49)*10</f>
        <v>2.5361035344601301</v>
      </c>
      <c r="P49" s="52">
        <f t="shared" ref="P49" si="32">(O49-N49)/N49</f>
        <v>-1.3347759084548659E-2</v>
      </c>
    </row>
    <row r="50" spans="1:16" ht="20.100000000000001" customHeight="1" x14ac:dyDescent="0.25">
      <c r="A50" s="38" t="s">
        <v>189</v>
      </c>
      <c r="B50" s="19">
        <v>2151.9800000000005</v>
      </c>
      <c r="C50" s="140">
        <v>986.30000000000007</v>
      </c>
      <c r="D50" s="247">
        <f t="shared" si="19"/>
        <v>1.7704422576244494E-2</v>
      </c>
      <c r="E50" s="215">
        <f t="shared" si="20"/>
        <v>7.5323966370823663E-3</v>
      </c>
      <c r="F50" s="52">
        <f t="shared" si="28"/>
        <v>-0.5416778966347271</v>
      </c>
      <c r="H50" s="19">
        <v>602.02300000000002</v>
      </c>
      <c r="I50" s="140">
        <v>237.80899999999997</v>
      </c>
      <c r="J50" s="247">
        <f t="shared" si="21"/>
        <v>2.0540771447098365E-2</v>
      </c>
      <c r="K50" s="215">
        <f t="shared" si="22"/>
        <v>7.7887712767798871E-3</v>
      </c>
      <c r="L50" s="52">
        <f t="shared" si="29"/>
        <v>-0.60498353052956455</v>
      </c>
      <c r="N50" s="27">
        <f t="shared" si="23"/>
        <v>2.7975306461955962</v>
      </c>
      <c r="O50" s="152">
        <f t="shared" si="24"/>
        <v>2.4111223765588559</v>
      </c>
      <c r="P50" s="52">
        <f t="shared" si="27"/>
        <v>-0.13812476734159204</v>
      </c>
    </row>
    <row r="51" spans="1:16" ht="20.100000000000001" customHeight="1" x14ac:dyDescent="0.25">
      <c r="A51" s="38" t="s">
        <v>192</v>
      </c>
      <c r="B51" s="19">
        <v>1079.1199999999997</v>
      </c>
      <c r="C51" s="140">
        <v>1134.71</v>
      </c>
      <c r="D51" s="247">
        <f t="shared" si="19"/>
        <v>8.8779619190126995E-3</v>
      </c>
      <c r="E51" s="215">
        <f t="shared" si="20"/>
        <v>8.6658073487414899E-3</v>
      </c>
      <c r="F51" s="52">
        <f t="shared" si="28"/>
        <v>5.1514196752910142E-2</v>
      </c>
      <c r="H51" s="19">
        <v>233.24600000000001</v>
      </c>
      <c r="I51" s="140">
        <v>222.89100000000002</v>
      </c>
      <c r="J51" s="247">
        <f t="shared" si="21"/>
        <v>7.9582553772030388E-3</v>
      </c>
      <c r="K51" s="215">
        <f t="shared" si="22"/>
        <v>7.3001737472204418E-3</v>
      </c>
      <c r="L51" s="52">
        <f t="shared" si="29"/>
        <v>-4.4395187913190318E-2</v>
      </c>
      <c r="N51" s="27">
        <f t="shared" ref="N51" si="33">(H51/B51)*10</f>
        <v>2.1614463637037593</v>
      </c>
      <c r="O51" s="152">
        <f t="shared" ref="O51" si="34">(I51/C51)*10</f>
        <v>1.9642992482660768</v>
      </c>
      <c r="P51" s="52">
        <f t="shared" ref="P51" si="35">(O51-N51)/N51</f>
        <v>-9.1210736823401833E-2</v>
      </c>
    </row>
    <row r="52" spans="1:16" ht="20.100000000000001" customHeight="1" x14ac:dyDescent="0.25">
      <c r="A52" s="38" t="s">
        <v>194</v>
      </c>
      <c r="B52" s="19">
        <v>419.52000000000004</v>
      </c>
      <c r="C52" s="140">
        <v>468.61</v>
      </c>
      <c r="D52" s="247">
        <f t="shared" si="19"/>
        <v>3.4514072431835281E-3</v>
      </c>
      <c r="E52" s="215">
        <f t="shared" si="20"/>
        <v>3.5787857529181459E-3</v>
      </c>
      <c r="F52" s="52">
        <f t="shared" si="28"/>
        <v>0.11701468344774973</v>
      </c>
      <c r="H52" s="19">
        <v>95.85599999999998</v>
      </c>
      <c r="I52" s="140">
        <v>100.11200000000001</v>
      </c>
      <c r="J52" s="247">
        <f t="shared" si="21"/>
        <v>3.2705663867212058E-3</v>
      </c>
      <c r="K52" s="215">
        <f t="shared" si="22"/>
        <v>3.2788896553998721E-3</v>
      </c>
      <c r="L52" s="52">
        <f t="shared" si="29"/>
        <v>4.4399933233183413E-2</v>
      </c>
      <c r="N52" s="27">
        <f t="shared" ref="N52:N53" si="36">(H52/B52)*10</f>
        <v>2.2848970251716243</v>
      </c>
      <c r="O52" s="152">
        <f t="shared" ref="O52:O53" si="37">(I52/C52)*10</f>
        <v>2.1363607264036193</v>
      </c>
      <c r="P52" s="52">
        <f t="shared" ref="P52:P53" si="38">(O52-N52)/N52</f>
        <v>-6.5007874373177968E-2</v>
      </c>
    </row>
    <row r="53" spans="1:16" ht="20.100000000000001" customHeight="1" x14ac:dyDescent="0.25">
      <c r="A53" s="38" t="s">
        <v>193</v>
      </c>
      <c r="B53" s="19">
        <v>939.19</v>
      </c>
      <c r="C53" s="140">
        <v>363.97999999999996</v>
      </c>
      <c r="D53" s="247">
        <f t="shared" si="19"/>
        <v>7.7267524044754426E-3</v>
      </c>
      <c r="E53" s="215">
        <f t="shared" si="20"/>
        <v>2.7797239460257924E-3</v>
      </c>
      <c r="F53" s="52">
        <f t="shared" si="28"/>
        <v>-0.61245328421299206</v>
      </c>
      <c r="H53" s="19">
        <v>232.11500000000004</v>
      </c>
      <c r="I53" s="140">
        <v>92.037000000000006</v>
      </c>
      <c r="J53" s="247">
        <f t="shared" si="21"/>
        <v>7.9196661330933164E-3</v>
      </c>
      <c r="K53" s="215">
        <f t="shared" si="22"/>
        <v>3.0144155267504196E-3</v>
      </c>
      <c r="L53" s="52">
        <f t="shared" si="29"/>
        <v>-0.60348534131788123</v>
      </c>
      <c r="N53" s="27">
        <f t="shared" si="36"/>
        <v>2.4714381541541117</v>
      </c>
      <c r="O53" s="152">
        <f t="shared" si="37"/>
        <v>2.5286279465904729</v>
      </c>
      <c r="P53" s="52">
        <f t="shared" si="38"/>
        <v>2.3140288718224159E-2</v>
      </c>
    </row>
    <row r="54" spans="1:16" ht="20.100000000000001" customHeight="1" x14ac:dyDescent="0.25">
      <c r="A54" s="38" t="s">
        <v>195</v>
      </c>
      <c r="B54" s="19">
        <v>378.44</v>
      </c>
      <c r="C54" s="140">
        <v>227.43</v>
      </c>
      <c r="D54" s="247">
        <f t="shared" si="19"/>
        <v>3.113440496544561E-3</v>
      </c>
      <c r="E54" s="215">
        <f t="shared" si="20"/>
        <v>1.7368883373939394E-3</v>
      </c>
      <c r="F54" s="52">
        <f t="shared" si="28"/>
        <v>-0.3990328717894514</v>
      </c>
      <c r="H54" s="19">
        <v>103.17800000000001</v>
      </c>
      <c r="I54" s="140">
        <v>77.612000000000009</v>
      </c>
      <c r="J54" s="247">
        <f t="shared" si="21"/>
        <v>3.5203899458471108E-3</v>
      </c>
      <c r="K54" s="215">
        <f t="shared" si="22"/>
        <v>2.5419648387295718E-3</v>
      </c>
      <c r="L54" s="52">
        <f t="shared" si="29"/>
        <v>-0.2477853806043924</v>
      </c>
      <c r="N54" s="27">
        <f t="shared" ref="N54" si="39">(H54/B54)*10</f>
        <v>2.7264031286333372</v>
      </c>
      <c r="O54" s="152">
        <f t="shared" ref="O54" si="40">(I54/C54)*10</f>
        <v>3.4125665039792468</v>
      </c>
      <c r="P54" s="52">
        <f t="shared" ref="P54" si="41">(O54-N54)/N54</f>
        <v>0.25167348443069837</v>
      </c>
    </row>
    <row r="55" spans="1:16" ht="20.100000000000001" customHeight="1" x14ac:dyDescent="0.25">
      <c r="A55" s="38" t="s">
        <v>218</v>
      </c>
      <c r="B55" s="19">
        <v>83.630000000000024</v>
      </c>
      <c r="C55" s="140">
        <v>204.62000000000003</v>
      </c>
      <c r="D55" s="247">
        <f t="shared" si="19"/>
        <v>6.8802724005396295E-4</v>
      </c>
      <c r="E55" s="215">
        <f t="shared" si="20"/>
        <v>1.5626878230556563E-3</v>
      </c>
      <c r="F55" s="52">
        <f t="shared" si="28"/>
        <v>1.4467296424727965</v>
      </c>
      <c r="H55" s="19">
        <v>16.585000000000001</v>
      </c>
      <c r="I55" s="140">
        <v>49.518000000000008</v>
      </c>
      <c r="J55" s="247">
        <f t="shared" si="21"/>
        <v>5.6587322153825751E-4</v>
      </c>
      <c r="K55" s="215">
        <f t="shared" si="22"/>
        <v>1.6218241365279975E-3</v>
      </c>
      <c r="L55" s="52">
        <f t="shared" si="29"/>
        <v>1.9857099788965937</v>
      </c>
      <c r="N55" s="27">
        <f t="shared" ref="N55" si="42">(H55/B55)*10</f>
        <v>1.9831400215233763</v>
      </c>
      <c r="O55" s="152">
        <f t="shared" ref="O55" si="43">(I55/C55)*10</f>
        <v>2.4199980451568761</v>
      </c>
      <c r="P55" s="52">
        <f t="shared" ref="P55" si="44">(O55-N55)/N55</f>
        <v>0.22028602059975638</v>
      </c>
    </row>
    <row r="56" spans="1:16" ht="20.100000000000001" customHeight="1" x14ac:dyDescent="0.25">
      <c r="A56" s="38" t="s">
        <v>183</v>
      </c>
      <c r="B56" s="19">
        <v>6.4700000000000006</v>
      </c>
      <c r="C56" s="140">
        <v>160.28999999999996</v>
      </c>
      <c r="D56" s="247">
        <f t="shared" si="19"/>
        <v>5.322893989177495E-5</v>
      </c>
      <c r="E56" s="215">
        <f t="shared" si="20"/>
        <v>1.2241385551636744E-3</v>
      </c>
      <c r="F56" s="52">
        <f t="shared" ref="F56:F59" si="45">(C56-B56)/B56</f>
        <v>23.774343122102003</v>
      </c>
      <c r="H56" s="19">
        <v>7.3279999999999985</v>
      </c>
      <c r="I56" s="140">
        <v>29.895999999999997</v>
      </c>
      <c r="J56" s="247">
        <f t="shared" si="21"/>
        <v>2.500282766012873E-4</v>
      </c>
      <c r="K56" s="215">
        <f t="shared" si="22"/>
        <v>9.7916019196334666E-4</v>
      </c>
      <c r="L56" s="52">
        <f t="shared" ref="L56:L59" si="46">(I56-H56)/H56</f>
        <v>3.0796943231441052</v>
      </c>
      <c r="N56" s="27">
        <f t="shared" si="23"/>
        <v>11.326120556414217</v>
      </c>
      <c r="O56" s="152">
        <f t="shared" si="24"/>
        <v>1.8651194709588872</v>
      </c>
      <c r="P56" s="52">
        <f t="shared" ref="P56" si="47">(O56-N56)/N56</f>
        <v>-0.83532583273602612</v>
      </c>
    </row>
    <row r="57" spans="1:16" ht="20.100000000000001" customHeight="1" x14ac:dyDescent="0.25">
      <c r="A57" s="38" t="s">
        <v>198</v>
      </c>
      <c r="B57" s="19">
        <v>13.59</v>
      </c>
      <c r="C57" s="140">
        <v>50.67</v>
      </c>
      <c r="D57" s="247">
        <f t="shared" si="19"/>
        <v>1.1180545488859683E-4</v>
      </c>
      <c r="E57" s="215">
        <f t="shared" si="20"/>
        <v>3.8696799918986463E-4</v>
      </c>
      <c r="F57" s="52">
        <f t="shared" si="45"/>
        <v>2.7284768211920527</v>
      </c>
      <c r="H57" s="19">
        <v>7.5389999999999997</v>
      </c>
      <c r="I57" s="140">
        <v>19.021000000000001</v>
      </c>
      <c r="J57" s="247">
        <f t="shared" si="21"/>
        <v>2.5722750781892814E-4</v>
      </c>
      <c r="K57" s="215">
        <f t="shared" si="22"/>
        <v>6.2297986390603488E-4</v>
      </c>
      <c r="L57" s="52">
        <f t="shared" si="46"/>
        <v>1.5230136622894286</v>
      </c>
      <c r="N57" s="27">
        <f t="shared" ref="N57:N59" si="48">(H57/B57)*10</f>
        <v>5.5474613686534209</v>
      </c>
      <c r="O57" s="152">
        <f t="shared" ref="O57:O59" si="49">(I57/C57)*10</f>
        <v>3.7538977698835603</v>
      </c>
      <c r="P57" s="52">
        <f t="shared" ref="P57:P59" si="50">(O57-N57)/N57</f>
        <v>-0.32331249910176957</v>
      </c>
    </row>
    <row r="58" spans="1:16" ht="20.100000000000001" customHeight="1" x14ac:dyDescent="0.25">
      <c r="A58" s="38" t="s">
        <v>190</v>
      </c>
      <c r="B58" s="19">
        <v>94.090000000000018</v>
      </c>
      <c r="C58" s="140">
        <v>61.680000000000007</v>
      </c>
      <c r="D58" s="247">
        <f t="shared" si="19"/>
        <v>7.7408206405210286E-4</v>
      </c>
      <c r="E58" s="215">
        <f t="shared" si="20"/>
        <v>4.7105163193271861E-4</v>
      </c>
      <c r="F58" s="52">
        <f t="shared" si="45"/>
        <v>-0.34445743437134663</v>
      </c>
      <c r="H58" s="19">
        <v>25.302000000000003</v>
      </c>
      <c r="I58" s="140">
        <v>16.695000000000004</v>
      </c>
      <c r="J58" s="247">
        <f t="shared" si="21"/>
        <v>8.6329359369074414E-4</v>
      </c>
      <c r="K58" s="215">
        <f t="shared" si="22"/>
        <v>5.4679821396936309E-4</v>
      </c>
      <c r="L58" s="52">
        <f t="shared" si="46"/>
        <v>-0.34017073749110738</v>
      </c>
      <c r="N58" s="27">
        <f t="shared" ref="N58" si="51">(H58/B58)*10</f>
        <v>2.6891274311829099</v>
      </c>
      <c r="O58" s="152">
        <f t="shared" ref="O58" si="52">(I58/C58)*10</f>
        <v>2.7067120622568099</v>
      </c>
      <c r="P58" s="52">
        <f t="shared" ref="P58" si="53">(O58-N58)/N58</f>
        <v>6.5391587137113971E-3</v>
      </c>
    </row>
    <row r="59" spans="1:16" ht="20.100000000000001" customHeight="1" x14ac:dyDescent="0.25">
      <c r="A59" s="38" t="s">
        <v>191</v>
      </c>
      <c r="B59" s="19">
        <v>94.949999999999989</v>
      </c>
      <c r="C59" s="140">
        <v>38.04</v>
      </c>
      <c r="D59" s="247">
        <f t="shared" si="19"/>
        <v>7.811573172680109E-4</v>
      </c>
      <c r="E59" s="215">
        <f t="shared" si="20"/>
        <v>2.9051238778729917E-4</v>
      </c>
      <c r="F59" s="52">
        <f t="shared" si="45"/>
        <v>-0.59936808846761447</v>
      </c>
      <c r="H59" s="19">
        <v>36.281000000000006</v>
      </c>
      <c r="I59" s="140">
        <v>14.012999999999998</v>
      </c>
      <c r="J59" s="247">
        <f t="shared" si="21"/>
        <v>1.2378924540626785E-3</v>
      </c>
      <c r="K59" s="215">
        <f t="shared" si="22"/>
        <v>4.5895677582226304E-4</v>
      </c>
      <c r="L59" s="52">
        <f t="shared" si="46"/>
        <v>-0.61376478046360361</v>
      </c>
      <c r="N59" s="27">
        <f t="shared" si="48"/>
        <v>3.821063717746183</v>
      </c>
      <c r="O59" s="152">
        <f t="shared" si="49"/>
        <v>3.6837539432176651</v>
      </c>
      <c r="P59" s="52">
        <f t="shared" si="50"/>
        <v>-3.5934960699767843E-2</v>
      </c>
    </row>
    <row r="60" spans="1:16" ht="20.100000000000001" customHeight="1" x14ac:dyDescent="0.25">
      <c r="A60" s="38" t="s">
        <v>197</v>
      </c>
      <c r="B60" s="19">
        <v>6.1499999999999995</v>
      </c>
      <c r="C60" s="140">
        <v>49.38</v>
      </c>
      <c r="D60" s="247">
        <f t="shared" si="19"/>
        <v>5.0596287532367214E-5</v>
      </c>
      <c r="E60" s="215">
        <f t="shared" si="20"/>
        <v>3.7711623840527955E-4</v>
      </c>
      <c r="F60" s="52">
        <f t="shared" ref="F60:F61" si="54">(C60-B60)/B60</f>
        <v>7.0292682926829277</v>
      </c>
      <c r="H60" s="19">
        <v>2.5100000000000007</v>
      </c>
      <c r="I60" s="140">
        <v>13.690999999999999</v>
      </c>
      <c r="J60" s="247">
        <f t="shared" si="21"/>
        <v>8.5640143868617825E-5</v>
      </c>
      <c r="K60" s="215">
        <f t="shared" si="22"/>
        <v>4.4841056289035921E-4</v>
      </c>
      <c r="L60" s="52">
        <f t="shared" ref="L60:L61" si="55">(I60-H60)/H60</f>
        <v>4.4545816733067705</v>
      </c>
      <c r="N60" s="27">
        <f t="shared" ref="N60:N61" si="56">(H60/B60)*10</f>
        <v>4.0813008130081316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107.93000000002212</v>
      </c>
      <c r="C61" s="140">
        <f>C62-SUM(C39:C60)</f>
        <v>56.860000000000582</v>
      </c>
      <c r="D61" s="247">
        <f t="shared" si="19"/>
        <v>8.8794427859666884E-4</v>
      </c>
      <c r="E61" s="215">
        <f t="shared" si="20"/>
        <v>4.3424117690814935E-4</v>
      </c>
      <c r="F61" s="52">
        <f t="shared" si="54"/>
        <v>-0.47317705920514286</v>
      </c>
      <c r="H61" s="19">
        <f>H62-SUM(H39:H60)</f>
        <v>29.256999999990512</v>
      </c>
      <c r="I61" s="140">
        <f>I62-SUM(I39:I60)</f>
        <v>17.221999999997934</v>
      </c>
      <c r="J61" s="247">
        <f t="shared" si="21"/>
        <v>9.982365295471468E-4</v>
      </c>
      <c r="K61" s="215">
        <f t="shared" si="22"/>
        <v>5.6405863078641744E-4</v>
      </c>
      <c r="L61" s="52">
        <f t="shared" si="55"/>
        <v>-0.41135454762950685</v>
      </c>
      <c r="N61" s="27">
        <f t="shared" si="56"/>
        <v>2.7107384415810727</v>
      </c>
      <c r="O61" s="152">
        <f t="shared" ref="O61" si="58">(I61/C61)*10</f>
        <v>3.0288427717196198</v>
      </c>
      <c r="P61" s="52">
        <f t="shared" si="57"/>
        <v>0.11734969529299503</v>
      </c>
    </row>
    <row r="62" spans="1:16" ht="26.25" customHeight="1" thickBot="1" x14ac:dyDescent="0.3">
      <c r="A62" s="12" t="s">
        <v>18</v>
      </c>
      <c r="B62" s="17">
        <v>121550.42000000001</v>
      </c>
      <c r="C62" s="145">
        <v>130941.05999999997</v>
      </c>
      <c r="D62" s="253">
        <f>SUM(D39:D61)</f>
        <v>1</v>
      </c>
      <c r="E62" s="254">
        <f>SUM(E39:E61)</f>
        <v>1.0000000000000002</v>
      </c>
      <c r="F62" s="57">
        <f t="shared" si="25"/>
        <v>7.7257157976088897E-2</v>
      </c>
      <c r="G62" s="1"/>
      <c r="H62" s="17">
        <v>29308.684999999994</v>
      </c>
      <c r="I62" s="145">
        <v>30532.287000000004</v>
      </c>
      <c r="J62" s="253">
        <f>SUM(J39:J61)</f>
        <v>0.99999999999999978</v>
      </c>
      <c r="K62" s="254">
        <f>SUM(K39:K61)</f>
        <v>1</v>
      </c>
      <c r="L62" s="57">
        <f t="shared" si="26"/>
        <v>4.1748785385629213E-2</v>
      </c>
      <c r="M62" s="1"/>
      <c r="N62" s="29">
        <f t="shared" si="23"/>
        <v>2.4112368348871187</v>
      </c>
      <c r="O62" s="146">
        <f t="shared" si="24"/>
        <v>2.3317580444209032</v>
      </c>
      <c r="P62" s="57">
        <f t="shared" si="8"/>
        <v>-3.2961834904092407E-2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166</v>
      </c>
      <c r="B68" s="39">
        <v>40153.870000000003</v>
      </c>
      <c r="C68" s="147">
        <v>44244.409999999996</v>
      </c>
      <c r="D68" s="247">
        <f>B68/$B$96</f>
        <v>0.2214756634666564</v>
      </c>
      <c r="E68" s="246">
        <f>C68/$C$96</f>
        <v>0.22938466904009133</v>
      </c>
      <c r="F68" s="61">
        <f t="shared" ref="F68:F76" si="59">(C68-B68)/B68</f>
        <v>0.10187162532527981</v>
      </c>
      <c r="H68" s="19">
        <v>10343.069</v>
      </c>
      <c r="I68" s="147">
        <v>11442.405999999999</v>
      </c>
      <c r="J68" s="261">
        <f>H68/$H$96</f>
        <v>0.21196426711655872</v>
      </c>
      <c r="K68" s="246">
        <f>I68/$I$96</f>
        <v>0.22230586297406718</v>
      </c>
      <c r="L68" s="61">
        <f t="shared" ref="L68:L76" si="60">(I68-H68)/H68</f>
        <v>0.10628731182205201</v>
      </c>
      <c r="N68" s="41">
        <f t="shared" ref="N68:N96" si="61">(H68/B68)*10</f>
        <v>2.5758585660610045</v>
      </c>
      <c r="O68" s="149">
        <f t="shared" ref="O68:O96" si="62">(I68/C68)*10</f>
        <v>2.5861811695533965</v>
      </c>
      <c r="P68" s="61">
        <f t="shared" si="8"/>
        <v>4.0074418791468417E-3</v>
      </c>
    </row>
    <row r="69" spans="1:16" ht="20.100000000000001" customHeight="1" x14ac:dyDescent="0.25">
      <c r="A69" s="38" t="s">
        <v>167</v>
      </c>
      <c r="B69" s="19">
        <v>31205.470000000005</v>
      </c>
      <c r="C69" s="140">
        <v>31449.35</v>
      </c>
      <c r="D69" s="247">
        <f t="shared" ref="D69:D95" si="63">B69/$B$96</f>
        <v>0.17211920475009862</v>
      </c>
      <c r="E69" s="215">
        <f t="shared" ref="E69:E95" si="64">C69/$C$96</f>
        <v>0.16304881772128946</v>
      </c>
      <c r="F69" s="52">
        <f t="shared" si="59"/>
        <v>7.8152964848788916E-3</v>
      </c>
      <c r="H69" s="19">
        <v>7801.7249999999995</v>
      </c>
      <c r="I69" s="140">
        <v>8052.4759999999997</v>
      </c>
      <c r="J69" s="262">
        <f t="shared" ref="J69:J95" si="65">H69/$H$96</f>
        <v>0.15988358212344267</v>
      </c>
      <c r="K69" s="215">
        <f t="shared" ref="K69:K96" si="66">I69/$I$96</f>
        <v>0.15644547364059314</v>
      </c>
      <c r="L69" s="52">
        <f t="shared" si="60"/>
        <v>3.21404561170767E-2</v>
      </c>
      <c r="N69" s="40">
        <f t="shared" si="61"/>
        <v>2.5001145632480455</v>
      </c>
      <c r="O69" s="143">
        <f t="shared" si="62"/>
        <v>2.5604586422294897</v>
      </c>
      <c r="P69" s="52">
        <f t="shared" si="8"/>
        <v>2.4136525529073232E-2</v>
      </c>
    </row>
    <row r="70" spans="1:16" ht="20.100000000000001" customHeight="1" x14ac:dyDescent="0.25">
      <c r="A70" s="38" t="s">
        <v>164</v>
      </c>
      <c r="B70" s="19">
        <v>31791.049999999996</v>
      </c>
      <c r="C70" s="140">
        <v>30179.979999999996</v>
      </c>
      <c r="D70" s="247">
        <f t="shared" si="63"/>
        <v>0.17534907322884805</v>
      </c>
      <c r="E70" s="215">
        <f t="shared" si="64"/>
        <v>0.15646778257268151</v>
      </c>
      <c r="F70" s="52">
        <f t="shared" si="59"/>
        <v>-5.0676841438077692E-2</v>
      </c>
      <c r="H70" s="19">
        <v>8340.1869999999999</v>
      </c>
      <c r="I70" s="140">
        <v>7924.3180000000002</v>
      </c>
      <c r="J70" s="262">
        <f t="shared" si="65"/>
        <v>0.17091847932852913</v>
      </c>
      <c r="K70" s="215">
        <f t="shared" si="66"/>
        <v>0.15395558866473838</v>
      </c>
      <c r="L70" s="52">
        <f t="shared" si="60"/>
        <v>-4.9863270451849545E-2</v>
      </c>
      <c r="N70" s="40">
        <f t="shared" si="61"/>
        <v>2.6234386722049137</v>
      </c>
      <c r="O70" s="143">
        <f t="shared" si="62"/>
        <v>2.6256869620191932</v>
      </c>
      <c r="P70" s="52">
        <f t="shared" si="8"/>
        <v>8.570010948225743E-4</v>
      </c>
    </row>
    <row r="71" spans="1:16" ht="20.100000000000001" customHeight="1" x14ac:dyDescent="0.25">
      <c r="A71" s="38" t="s">
        <v>169</v>
      </c>
      <c r="B71" s="19">
        <v>14921.270000000002</v>
      </c>
      <c r="C71" s="140">
        <v>16484.669999999998</v>
      </c>
      <c r="D71" s="247">
        <f t="shared" si="63"/>
        <v>8.230086347879087E-2</v>
      </c>
      <c r="E71" s="215">
        <f t="shared" si="64"/>
        <v>8.5464594785762141E-2</v>
      </c>
      <c r="F71" s="52">
        <f t="shared" si="59"/>
        <v>0.1047766041362428</v>
      </c>
      <c r="H71" s="19">
        <v>4454.4730000000009</v>
      </c>
      <c r="I71" s="140">
        <v>5330.3229999999994</v>
      </c>
      <c r="J71" s="262">
        <f t="shared" si="65"/>
        <v>9.1287131975576974E-2</v>
      </c>
      <c r="K71" s="215">
        <f t="shared" si="66"/>
        <v>0.10355881922434135</v>
      </c>
      <c r="L71" s="52">
        <f t="shared" si="60"/>
        <v>0.19662258588165163</v>
      </c>
      <c r="N71" s="40">
        <f t="shared" si="61"/>
        <v>2.9853176036624229</v>
      </c>
      <c r="O71" s="143">
        <f t="shared" si="62"/>
        <v>3.2335030061262984</v>
      </c>
      <c r="P71" s="52">
        <f t="shared" si="8"/>
        <v>8.3135342839032816E-2</v>
      </c>
    </row>
    <row r="72" spans="1:16" ht="20.100000000000001" customHeight="1" x14ac:dyDescent="0.25">
      <c r="A72" s="38" t="s">
        <v>174</v>
      </c>
      <c r="B72" s="19">
        <v>7294.8100000000013</v>
      </c>
      <c r="C72" s="140">
        <v>14562.03</v>
      </c>
      <c r="D72" s="247">
        <f t="shared" si="63"/>
        <v>4.0235795070642004E-2</v>
      </c>
      <c r="E72" s="215">
        <f t="shared" si="64"/>
        <v>7.5496688329709488E-2</v>
      </c>
      <c r="F72" s="52">
        <f t="shared" si="59"/>
        <v>0.99621785899838355</v>
      </c>
      <c r="H72" s="19">
        <v>1659.258</v>
      </c>
      <c r="I72" s="140">
        <v>3037.8659999999995</v>
      </c>
      <c r="J72" s="262">
        <f t="shared" si="65"/>
        <v>3.4003776434952435E-2</v>
      </c>
      <c r="K72" s="215">
        <f t="shared" si="66"/>
        <v>5.9020403814510479E-2</v>
      </c>
      <c r="L72" s="52">
        <f t="shared" si="60"/>
        <v>0.83085813056197377</v>
      </c>
      <c r="N72" s="40">
        <f t="shared" si="61"/>
        <v>2.2745732925189275</v>
      </c>
      <c r="O72" s="143">
        <f t="shared" si="62"/>
        <v>2.0861555703428709</v>
      </c>
      <c r="P72" s="52">
        <f t="shared" ref="P72:P76" si="67">(O72-N72)/N72</f>
        <v>-8.2836513906042311E-2</v>
      </c>
    </row>
    <row r="73" spans="1:16" ht="20.100000000000001" customHeight="1" x14ac:dyDescent="0.25">
      <c r="A73" s="38" t="s">
        <v>175</v>
      </c>
      <c r="B73" s="19">
        <v>8448.7100000000009</v>
      </c>
      <c r="C73" s="140">
        <v>7996.3699999999981</v>
      </c>
      <c r="D73" s="247">
        <f t="shared" si="63"/>
        <v>4.6600331492017442E-2</v>
      </c>
      <c r="E73" s="215">
        <f t="shared" si="64"/>
        <v>4.1457094488820505E-2</v>
      </c>
      <c r="F73" s="52">
        <f t="shared" si="59"/>
        <v>-5.3539534437802079E-2</v>
      </c>
      <c r="H73" s="19">
        <v>3146.9770000000008</v>
      </c>
      <c r="I73" s="140">
        <v>2730.5849999999996</v>
      </c>
      <c r="J73" s="262">
        <f t="shared" si="65"/>
        <v>6.4492141881453829E-2</v>
      </c>
      <c r="K73" s="215">
        <f t="shared" si="66"/>
        <v>5.3050473375008997E-2</v>
      </c>
      <c r="L73" s="52">
        <f t="shared" si="60"/>
        <v>-0.13231491682335178</v>
      </c>
      <c r="N73" s="40">
        <f t="shared" ref="N73" si="68">(H73/B73)*10</f>
        <v>3.7248017744720796</v>
      </c>
      <c r="O73" s="143">
        <f t="shared" ref="O73" si="69">(I73/C73)*10</f>
        <v>3.4147807067456859</v>
      </c>
      <c r="P73" s="52">
        <f t="shared" ref="P73" si="70">(O73-N73)/N73</f>
        <v>-8.323156143532856E-2</v>
      </c>
    </row>
    <row r="74" spans="1:16" ht="20.100000000000001" customHeight="1" x14ac:dyDescent="0.25">
      <c r="A74" s="38" t="s">
        <v>181</v>
      </c>
      <c r="B74" s="19">
        <v>9976.7999999999993</v>
      </c>
      <c r="C74" s="140">
        <v>10226.810000000001</v>
      </c>
      <c r="D74" s="247">
        <f t="shared" si="63"/>
        <v>5.5028778029966655E-2</v>
      </c>
      <c r="E74" s="215">
        <f t="shared" si="64"/>
        <v>5.3020786743136525E-2</v>
      </c>
      <c r="F74" s="52">
        <f t="shared" si="59"/>
        <v>2.5059137198300264E-2</v>
      </c>
      <c r="H74" s="19">
        <v>2321.2790000000005</v>
      </c>
      <c r="I74" s="140">
        <v>2322.0329999999999</v>
      </c>
      <c r="J74" s="262">
        <f t="shared" si="65"/>
        <v>4.7570813073765476E-2</v>
      </c>
      <c r="K74" s="215">
        <f t="shared" si="66"/>
        <v>4.5113025173137727E-2</v>
      </c>
      <c r="L74" s="52">
        <f t="shared" si="60"/>
        <v>3.2482092846204636E-4</v>
      </c>
      <c r="N74" s="40">
        <f t="shared" si="61"/>
        <v>2.3266768903856954</v>
      </c>
      <c r="O74" s="143">
        <f t="shared" si="62"/>
        <v>2.2705349957611412</v>
      </c>
      <c r="P74" s="52">
        <f t="shared" si="67"/>
        <v>-2.4129648107368926E-2</v>
      </c>
    </row>
    <row r="75" spans="1:16" ht="20.100000000000001" customHeight="1" x14ac:dyDescent="0.25">
      <c r="A75" s="38" t="s">
        <v>173</v>
      </c>
      <c r="B75" s="19">
        <v>9073.02</v>
      </c>
      <c r="C75" s="140">
        <v>6071.41</v>
      </c>
      <c r="D75" s="247">
        <f t="shared" si="63"/>
        <v>5.0043822031257325E-2</v>
      </c>
      <c r="E75" s="215">
        <f t="shared" si="64"/>
        <v>3.1477160017654229E-2</v>
      </c>
      <c r="F75" s="52">
        <f t="shared" si="59"/>
        <v>-0.33082810354215031</v>
      </c>
      <c r="H75" s="19">
        <v>2523.1559999999999</v>
      </c>
      <c r="I75" s="140">
        <v>1610.797</v>
      </c>
      <c r="J75" s="262">
        <f t="shared" si="65"/>
        <v>5.1707951707636084E-2</v>
      </c>
      <c r="K75" s="215">
        <f t="shared" si="66"/>
        <v>3.1294958172349292E-2</v>
      </c>
      <c r="L75" s="52">
        <f t="shared" si="60"/>
        <v>-0.36159436832284647</v>
      </c>
      <c r="N75" s="40">
        <f t="shared" si="61"/>
        <v>2.7809439414880597</v>
      </c>
      <c r="O75" s="143">
        <f t="shared" si="62"/>
        <v>2.6530855270851417</v>
      </c>
      <c r="P75" s="52">
        <f t="shared" si="67"/>
        <v>-4.5976624158235294E-2</v>
      </c>
    </row>
    <row r="76" spans="1:16" ht="20.100000000000001" customHeight="1" x14ac:dyDescent="0.25">
      <c r="A76" s="38" t="s">
        <v>185</v>
      </c>
      <c r="B76" s="19">
        <v>2983.02</v>
      </c>
      <c r="C76" s="140">
        <v>3322.3599999999992</v>
      </c>
      <c r="D76" s="247">
        <f t="shared" si="63"/>
        <v>1.6453366353836013E-2</v>
      </c>
      <c r="E76" s="215">
        <f t="shared" si="64"/>
        <v>1.7224739781410526E-2</v>
      </c>
      <c r="F76" s="52">
        <f t="shared" si="59"/>
        <v>0.11375719908012659</v>
      </c>
      <c r="H76" s="19">
        <v>977.20299999999997</v>
      </c>
      <c r="I76" s="140">
        <v>1024.8019999999999</v>
      </c>
      <c r="J76" s="262">
        <f t="shared" si="65"/>
        <v>2.0026175762638977E-2</v>
      </c>
      <c r="K76" s="215">
        <f t="shared" si="66"/>
        <v>1.9910103957817088E-2</v>
      </c>
      <c r="L76" s="52">
        <f t="shared" si="60"/>
        <v>4.8709428849481567E-2</v>
      </c>
      <c r="N76" s="40">
        <f t="shared" si="61"/>
        <v>3.2758848415364294</v>
      </c>
      <c r="O76" s="143">
        <f t="shared" si="62"/>
        <v>3.0845603727470836</v>
      </c>
      <c r="P76" s="52">
        <f t="shared" si="67"/>
        <v>-5.8403905523007442E-2</v>
      </c>
    </row>
    <row r="77" spans="1:16" ht="20.100000000000001" customHeight="1" x14ac:dyDescent="0.25">
      <c r="A77" s="38" t="s">
        <v>184</v>
      </c>
      <c r="B77" s="19">
        <v>1882.12</v>
      </c>
      <c r="C77" s="140">
        <v>2116.11</v>
      </c>
      <c r="D77" s="247">
        <f t="shared" si="63"/>
        <v>1.0381160663314975E-2</v>
      </c>
      <c r="E77" s="215">
        <f t="shared" si="64"/>
        <v>1.0970949595721308E-2</v>
      </c>
      <c r="F77" s="52">
        <f t="shared" ref="F77:F80" si="71">(C77-B77)/B77</f>
        <v>0.1243225724183369</v>
      </c>
      <c r="H77" s="19">
        <v>808.95099999999991</v>
      </c>
      <c r="I77" s="140">
        <v>732.08900000000006</v>
      </c>
      <c r="J77" s="262">
        <f t="shared" si="65"/>
        <v>1.6578126458230848E-2</v>
      </c>
      <c r="K77" s="215">
        <f t="shared" si="66"/>
        <v>1.4223204186149477E-2</v>
      </c>
      <c r="L77" s="52">
        <f t="shared" ref="L77:L80" si="72">(I77-H77)/H77</f>
        <v>-9.5014407547552152E-2</v>
      </c>
      <c r="N77" s="40">
        <f t="shared" si="61"/>
        <v>4.298084075404331</v>
      </c>
      <c r="O77" s="143">
        <f t="shared" si="62"/>
        <v>3.4595980360189218</v>
      </c>
      <c r="P77" s="52">
        <f t="shared" ref="P77:P80" si="73">(O77-N77)/N77</f>
        <v>-0.19508367558085304</v>
      </c>
    </row>
    <row r="78" spans="1:16" ht="20.100000000000001" customHeight="1" x14ac:dyDescent="0.25">
      <c r="A78" s="38" t="s">
        <v>203</v>
      </c>
      <c r="B78" s="19">
        <v>1949.7000000000003</v>
      </c>
      <c r="C78" s="140">
        <v>2546.2599999999998</v>
      </c>
      <c r="D78" s="247">
        <f t="shared" si="63"/>
        <v>1.0753909923525179E-2</v>
      </c>
      <c r="E78" s="215">
        <f t="shared" si="64"/>
        <v>1.3201057656549674E-2</v>
      </c>
      <c r="F78" s="52">
        <f t="shared" si="71"/>
        <v>0.3059752782479353</v>
      </c>
      <c r="H78" s="19">
        <v>564.10199999999998</v>
      </c>
      <c r="I78" s="140">
        <v>727.66000000000008</v>
      </c>
      <c r="J78" s="262">
        <f t="shared" si="65"/>
        <v>1.1560347031329387E-2</v>
      </c>
      <c r="K78" s="215">
        <f t="shared" si="66"/>
        <v>1.4137156490663744E-2</v>
      </c>
      <c r="L78" s="52">
        <f t="shared" si="72"/>
        <v>0.28994401721674468</v>
      </c>
      <c r="N78" s="40">
        <f t="shared" si="61"/>
        <v>2.8932758885982452</v>
      </c>
      <c r="O78" s="143">
        <f t="shared" si="62"/>
        <v>2.857760008797217</v>
      </c>
      <c r="P78" s="52">
        <f t="shared" si="73"/>
        <v>-1.2275317380201583E-2</v>
      </c>
    </row>
    <row r="79" spans="1:16" ht="20.100000000000001" customHeight="1" x14ac:dyDescent="0.25">
      <c r="A79" s="38" t="s">
        <v>208</v>
      </c>
      <c r="B79" s="19">
        <v>2494.1400000000003</v>
      </c>
      <c r="C79" s="140">
        <v>3011.8700000000003</v>
      </c>
      <c r="D79" s="247">
        <f t="shared" si="63"/>
        <v>1.3756863567041642E-2</v>
      </c>
      <c r="E79" s="215">
        <f t="shared" si="64"/>
        <v>1.5615007707002535E-2</v>
      </c>
      <c r="F79" s="52">
        <f t="shared" si="71"/>
        <v>0.20757856415437784</v>
      </c>
      <c r="H79" s="19">
        <v>503.24400000000003</v>
      </c>
      <c r="I79" s="140">
        <v>701.15000000000009</v>
      </c>
      <c r="J79" s="262">
        <f t="shared" si="65"/>
        <v>1.0313161948431892E-2</v>
      </c>
      <c r="K79" s="215">
        <f t="shared" si="66"/>
        <v>1.3622113725405937E-2</v>
      </c>
      <c r="L79" s="52">
        <f t="shared" si="72"/>
        <v>0.39326052570919884</v>
      </c>
      <c r="N79" s="40">
        <f t="shared" si="61"/>
        <v>2.0177055016959753</v>
      </c>
      <c r="O79" s="143">
        <f t="shared" si="62"/>
        <v>2.3279557218605054</v>
      </c>
      <c r="P79" s="52">
        <f t="shared" si="73"/>
        <v>0.15376387679160827</v>
      </c>
    </row>
    <row r="80" spans="1:16" ht="20.100000000000001" customHeight="1" x14ac:dyDescent="0.25">
      <c r="A80" s="38" t="s">
        <v>188</v>
      </c>
      <c r="B80" s="19">
        <v>1674.46</v>
      </c>
      <c r="C80" s="140">
        <v>2654.57</v>
      </c>
      <c r="D80" s="247">
        <f t="shared" si="63"/>
        <v>9.2357757657824131E-3</v>
      </c>
      <c r="E80" s="215">
        <f t="shared" si="64"/>
        <v>1.3762589689720247E-2</v>
      </c>
      <c r="F80" s="52">
        <f t="shared" si="71"/>
        <v>0.58532900158857193</v>
      </c>
      <c r="H80" s="19">
        <v>397.34699999999998</v>
      </c>
      <c r="I80" s="140">
        <v>631.86399999999992</v>
      </c>
      <c r="J80" s="262">
        <f t="shared" si="65"/>
        <v>8.1429762912693764E-3</v>
      </c>
      <c r="K80" s="215">
        <f t="shared" si="66"/>
        <v>1.2276008367667254E-2</v>
      </c>
      <c r="L80" s="52">
        <f t="shared" si="72"/>
        <v>0.59020704824750148</v>
      </c>
      <c r="N80" s="40">
        <f t="shared" si="61"/>
        <v>2.3729859178481418</v>
      </c>
      <c r="O80" s="143">
        <f t="shared" si="62"/>
        <v>2.3802875795326544</v>
      </c>
      <c r="P80" s="52">
        <f t="shared" si="73"/>
        <v>3.0769932638849244E-3</v>
      </c>
    </row>
    <row r="81" spans="1:16" ht="20.100000000000001" customHeight="1" x14ac:dyDescent="0.25">
      <c r="A81" s="38" t="s">
        <v>202</v>
      </c>
      <c r="B81" s="19">
        <v>1868.1</v>
      </c>
      <c r="C81" s="140">
        <v>2417.94</v>
      </c>
      <c r="D81" s="247">
        <f t="shared" si="63"/>
        <v>1.0303830911492734E-2</v>
      </c>
      <c r="E81" s="215">
        <f t="shared" si="64"/>
        <v>1.253578399302417E-2</v>
      </c>
      <c r="F81" s="52">
        <f t="shared" ref="F81:F94" si="74">(C81-B81)/B81</f>
        <v>0.29433113859001131</v>
      </c>
      <c r="H81" s="19">
        <v>470.54499999999996</v>
      </c>
      <c r="I81" s="140">
        <v>574.38800000000003</v>
      </c>
      <c r="J81" s="262">
        <f t="shared" si="65"/>
        <v>9.6430494730684983E-3</v>
      </c>
      <c r="K81" s="215">
        <f t="shared" si="66"/>
        <v>1.1159350579060779E-2</v>
      </c>
      <c r="L81" s="52">
        <f t="shared" ref="L81:L94" si="75">(I81-H81)/H81</f>
        <v>0.22068665058602277</v>
      </c>
      <c r="N81" s="40">
        <f t="shared" si="61"/>
        <v>2.5188426743750334</v>
      </c>
      <c r="O81" s="143">
        <f t="shared" si="62"/>
        <v>2.3755262744319547</v>
      </c>
      <c r="P81" s="52">
        <f t="shared" ref="P81:P87" si="76">(O81-N81)/N81</f>
        <v>-5.6897717908736725E-2</v>
      </c>
    </row>
    <row r="82" spans="1:16" ht="20.100000000000001" customHeight="1" x14ac:dyDescent="0.25">
      <c r="A82" s="38" t="s">
        <v>199</v>
      </c>
      <c r="B82" s="19">
        <v>1298.5200000000002</v>
      </c>
      <c r="C82" s="140">
        <v>1440.04</v>
      </c>
      <c r="D82" s="247">
        <f t="shared" si="63"/>
        <v>7.1622132194162774E-3</v>
      </c>
      <c r="E82" s="215">
        <f t="shared" si="64"/>
        <v>7.4658719328496671E-3</v>
      </c>
      <c r="F82" s="52">
        <f t="shared" si="74"/>
        <v>0.10898561439176889</v>
      </c>
      <c r="H82" s="19">
        <v>448.50700000000006</v>
      </c>
      <c r="I82" s="140">
        <v>525.66300000000001</v>
      </c>
      <c r="J82" s="262">
        <f t="shared" si="65"/>
        <v>9.1914167402002665E-3</v>
      </c>
      <c r="K82" s="215">
        <f t="shared" si="66"/>
        <v>1.0212709359249891E-2</v>
      </c>
      <c r="L82" s="52">
        <f t="shared" si="75"/>
        <v>0.17202853021246031</v>
      </c>
      <c r="N82" s="40">
        <f t="shared" si="61"/>
        <v>3.4539860764562729</v>
      </c>
      <c r="O82" s="143">
        <f t="shared" si="62"/>
        <v>3.6503361017749509</v>
      </c>
      <c r="P82" s="52">
        <f t="shared" si="76"/>
        <v>5.6847370247690647E-2</v>
      </c>
    </row>
    <row r="83" spans="1:16" ht="20.100000000000001" customHeight="1" x14ac:dyDescent="0.25">
      <c r="A83" s="38" t="s">
        <v>182</v>
      </c>
      <c r="B83" s="19">
        <v>241.57999999999998</v>
      </c>
      <c r="C83" s="140">
        <v>277.27000000000004</v>
      </c>
      <c r="D83" s="247">
        <f t="shared" si="63"/>
        <v>1.3324765652793825E-3</v>
      </c>
      <c r="E83" s="215">
        <f t="shared" si="64"/>
        <v>1.4375033407552759E-3</v>
      </c>
      <c r="F83" s="52">
        <f t="shared" si="74"/>
        <v>0.14773573971355269</v>
      </c>
      <c r="H83" s="19">
        <v>457.39700000000005</v>
      </c>
      <c r="I83" s="140">
        <v>524.79300000000001</v>
      </c>
      <c r="J83" s="262">
        <f t="shared" si="65"/>
        <v>9.3736027368968178E-3</v>
      </c>
      <c r="K83" s="215">
        <f t="shared" si="66"/>
        <v>1.0195806786417965E-2</v>
      </c>
      <c r="L83" s="52">
        <f t="shared" si="75"/>
        <v>0.14734683436926774</v>
      </c>
      <c r="N83" s="40">
        <f t="shared" si="61"/>
        <v>18.933562380991805</v>
      </c>
      <c r="O83" s="143">
        <f t="shared" si="62"/>
        <v>18.927146824394992</v>
      </c>
      <c r="P83" s="52">
        <f t="shared" si="76"/>
        <v>-3.3884572103844721E-4</v>
      </c>
    </row>
    <row r="84" spans="1:16" ht="20.100000000000001" customHeight="1" x14ac:dyDescent="0.25">
      <c r="A84" s="38" t="s">
        <v>209</v>
      </c>
      <c r="B84" s="19">
        <v>959.29</v>
      </c>
      <c r="C84" s="140">
        <v>1656.51</v>
      </c>
      <c r="D84" s="247">
        <f t="shared" si="63"/>
        <v>5.2911310717230686E-3</v>
      </c>
      <c r="E84" s="215">
        <f t="shared" si="64"/>
        <v>8.5881583257998405E-3</v>
      </c>
      <c r="F84" s="52">
        <f t="shared" si="74"/>
        <v>0.72680836868934318</v>
      </c>
      <c r="H84" s="19">
        <v>223.43700000000001</v>
      </c>
      <c r="I84" s="140">
        <v>393.30199999999996</v>
      </c>
      <c r="J84" s="262">
        <f t="shared" si="65"/>
        <v>4.5789755392449316E-3</v>
      </c>
      <c r="K84" s="215">
        <f t="shared" si="66"/>
        <v>7.6411674711967551E-3</v>
      </c>
      <c r="L84" s="52">
        <f t="shared" si="75"/>
        <v>0.76023666626386832</v>
      </c>
      <c r="N84" s="40">
        <f t="shared" ref="N84" si="77">(H84/B84)*10</f>
        <v>2.3291913811256242</v>
      </c>
      <c r="O84" s="143">
        <f t="shared" ref="O84" si="78">(I84/C84)*10</f>
        <v>2.3742808676071983</v>
      </c>
      <c r="P84" s="52">
        <f t="shared" ref="P84" si="79">(O84-N84)/N84</f>
        <v>1.935842921580096E-2</v>
      </c>
    </row>
    <row r="85" spans="1:16" ht="20.100000000000001" customHeight="1" x14ac:dyDescent="0.25">
      <c r="A85" s="38" t="s">
        <v>207</v>
      </c>
      <c r="B85" s="19">
        <v>1145.77</v>
      </c>
      <c r="C85" s="140">
        <v>1263.67</v>
      </c>
      <c r="D85" s="247">
        <f t="shared" si="63"/>
        <v>6.3196939903972108E-3</v>
      </c>
      <c r="E85" s="215">
        <f t="shared" si="64"/>
        <v>6.5514835597512153E-3</v>
      </c>
      <c r="F85" s="52">
        <f t="shared" si="74"/>
        <v>0.10290023303106216</v>
      </c>
      <c r="H85" s="19">
        <v>271.80399999999997</v>
      </c>
      <c r="I85" s="140">
        <v>348.08399999999995</v>
      </c>
      <c r="J85" s="262">
        <f t="shared" si="65"/>
        <v>5.5701780254341455E-3</v>
      </c>
      <c r="K85" s="215">
        <f t="shared" si="66"/>
        <v>6.7626611053186892E-3</v>
      </c>
      <c r="L85" s="52">
        <f t="shared" si="75"/>
        <v>0.28064340480640454</v>
      </c>
      <c r="N85" s="40">
        <f t="shared" si="61"/>
        <v>2.3722387564694483</v>
      </c>
      <c r="O85" s="143">
        <f t="shared" si="62"/>
        <v>2.7545482602261662</v>
      </c>
      <c r="P85" s="52">
        <f t="shared" si="76"/>
        <v>0.16115979165845046</v>
      </c>
    </row>
    <row r="86" spans="1:16" ht="20.100000000000001" customHeight="1" x14ac:dyDescent="0.25">
      <c r="A86" s="38" t="s">
        <v>201</v>
      </c>
      <c r="B86" s="19">
        <v>1073.44</v>
      </c>
      <c r="C86" s="140">
        <v>1474.4499999999998</v>
      </c>
      <c r="D86" s="247">
        <f t="shared" si="63"/>
        <v>5.9207452778934537E-3</v>
      </c>
      <c r="E86" s="215">
        <f t="shared" si="64"/>
        <v>7.6442702087373901E-3</v>
      </c>
      <c r="F86" s="52">
        <f t="shared" si="74"/>
        <v>0.37357467580861503</v>
      </c>
      <c r="H86" s="19">
        <v>236.476</v>
      </c>
      <c r="I86" s="140">
        <v>336.86999999999995</v>
      </c>
      <c r="J86" s="262">
        <f t="shared" si="65"/>
        <v>4.8461884988541936E-3</v>
      </c>
      <c r="K86" s="215">
        <f t="shared" si="66"/>
        <v>6.5447927699885857E-3</v>
      </c>
      <c r="L86" s="52">
        <f t="shared" si="75"/>
        <v>0.42454202540638353</v>
      </c>
      <c r="N86" s="40">
        <f t="shared" si="61"/>
        <v>2.2029736175286927</v>
      </c>
      <c r="O86" s="143">
        <f t="shared" si="62"/>
        <v>2.284716334904541</v>
      </c>
      <c r="P86" s="52">
        <f t="shared" si="76"/>
        <v>3.7105627014974274E-2</v>
      </c>
    </row>
    <row r="87" spans="1:16" ht="20.100000000000001" customHeight="1" x14ac:dyDescent="0.25">
      <c r="A87" s="38" t="s">
        <v>205</v>
      </c>
      <c r="B87" s="19">
        <v>1238.43</v>
      </c>
      <c r="C87" s="140">
        <v>1599.33</v>
      </c>
      <c r="D87" s="247">
        <f t="shared" si="63"/>
        <v>6.8307763587173859E-3</v>
      </c>
      <c r="E87" s="215">
        <f t="shared" si="64"/>
        <v>8.2917092291633979E-3</v>
      </c>
      <c r="F87" s="52">
        <f>(C87-B87)/B87</f>
        <v>0.29141735907560368</v>
      </c>
      <c r="H87" s="19">
        <v>276.28199999999998</v>
      </c>
      <c r="I87" s="140">
        <v>305.91500000000002</v>
      </c>
      <c r="J87" s="262">
        <f t="shared" si="65"/>
        <v>5.6619473047600354E-3</v>
      </c>
      <c r="K87" s="215">
        <f t="shared" si="66"/>
        <v>5.9433914573308946E-3</v>
      </c>
      <c r="L87" s="52">
        <f t="shared" si="75"/>
        <v>0.10725635401510066</v>
      </c>
      <c r="N87" s="40">
        <f t="shared" si="61"/>
        <v>2.2309052590780261</v>
      </c>
      <c r="O87" s="143">
        <f t="shared" si="62"/>
        <v>1.9127697223212223</v>
      </c>
      <c r="P87" s="52">
        <f t="shared" si="76"/>
        <v>-0.14260378627117526</v>
      </c>
    </row>
    <row r="88" spans="1:16" ht="20.100000000000001" customHeight="1" x14ac:dyDescent="0.25">
      <c r="A88" s="38" t="s">
        <v>222</v>
      </c>
      <c r="B88" s="19">
        <v>513.68000000000006</v>
      </c>
      <c r="C88" s="140">
        <v>767.5200000000001</v>
      </c>
      <c r="D88" s="247">
        <f t="shared" si="63"/>
        <v>2.8332915061375667E-3</v>
      </c>
      <c r="E88" s="215">
        <f t="shared" si="64"/>
        <v>3.9791992068975704E-3</v>
      </c>
      <c r="F88" s="52">
        <f>(C88-B88)/B88</f>
        <v>0.49415978819498518</v>
      </c>
      <c r="H88" s="19">
        <v>141.78799999999998</v>
      </c>
      <c r="I88" s="140">
        <v>198.97000000000003</v>
      </c>
      <c r="J88" s="262">
        <f t="shared" ref="J88" si="80">H88/$H$96</f>
        <v>2.9057129470878157E-3</v>
      </c>
      <c r="K88" s="215">
        <f t="shared" ref="K88" si="81">I88/$I$96</f>
        <v>3.86563783490554E-3</v>
      </c>
      <c r="L88" s="52">
        <f t="shared" si="75"/>
        <v>0.40329223911755613</v>
      </c>
      <c r="N88" s="40">
        <f t="shared" ref="N88:N89" si="82">(H88/B88)*10</f>
        <v>2.7602398380314588</v>
      </c>
      <c r="O88" s="143">
        <f t="shared" ref="O88:O89" si="83">(I88/C88)*10</f>
        <v>2.5923754429851993</v>
      </c>
      <c r="P88" s="52">
        <f t="shared" ref="P88:P89" si="84">(O88-N88)/N88</f>
        <v>-6.0815148282903062E-2</v>
      </c>
    </row>
    <row r="89" spans="1:16" ht="20.100000000000001" customHeight="1" x14ac:dyDescent="0.25">
      <c r="A89" s="38" t="s">
        <v>225</v>
      </c>
      <c r="B89" s="19">
        <v>242.11000000000004</v>
      </c>
      <c r="C89" s="140">
        <v>554.57999999999993</v>
      </c>
      <c r="D89" s="247">
        <f t="shared" si="63"/>
        <v>1.335399872587927E-3</v>
      </c>
      <c r="E89" s="215">
        <f t="shared" si="64"/>
        <v>2.8752140610814754E-3</v>
      </c>
      <c r="F89" s="52">
        <f t="shared" si="74"/>
        <v>1.2906117054231543</v>
      </c>
      <c r="H89" s="19">
        <v>68.457000000000008</v>
      </c>
      <c r="I89" s="140">
        <v>163.84200000000001</v>
      </c>
      <c r="J89" s="262">
        <f t="shared" si="65"/>
        <v>1.4029141480152809E-3</v>
      </c>
      <c r="K89" s="215">
        <f t="shared" si="66"/>
        <v>3.1831624573885179E-3</v>
      </c>
      <c r="L89" s="52">
        <f t="shared" si="75"/>
        <v>1.3933564135150531</v>
      </c>
      <c r="N89" s="40">
        <f t="shared" si="82"/>
        <v>2.8275164181570362</v>
      </c>
      <c r="O89" s="143">
        <f t="shared" si="83"/>
        <v>2.9543438277615497</v>
      </c>
      <c r="P89" s="52">
        <f t="shared" si="84"/>
        <v>4.4854703155774792E-2</v>
      </c>
    </row>
    <row r="90" spans="1:16" ht="20.100000000000001" customHeight="1" x14ac:dyDescent="0.25">
      <c r="A90" s="38" t="s">
        <v>211</v>
      </c>
      <c r="B90" s="19">
        <v>639.06999999999994</v>
      </c>
      <c r="C90" s="140">
        <v>498.47999999999996</v>
      </c>
      <c r="D90" s="247">
        <f t="shared" si="63"/>
        <v>3.5249018899457529E-3</v>
      </c>
      <c r="E90" s="215">
        <f t="shared" si="64"/>
        <v>2.5843642128599914E-3</v>
      </c>
      <c r="F90" s="52">
        <f t="shared" si="74"/>
        <v>-0.21999155022141548</v>
      </c>
      <c r="H90" s="19">
        <v>186.35599999999999</v>
      </c>
      <c r="I90" s="140">
        <v>141.55799999999999</v>
      </c>
      <c r="J90" s="262">
        <f t="shared" si="65"/>
        <v>3.819061147399618E-3</v>
      </c>
      <c r="K90" s="215">
        <f t="shared" si="66"/>
        <v>2.7502234539556634E-3</v>
      </c>
      <c r="L90" s="52">
        <f t="shared" si="75"/>
        <v>-0.24038936229582092</v>
      </c>
      <c r="N90" s="40">
        <f t="shared" ref="N90:N94" si="85">(H90/B90)*10</f>
        <v>2.9160498849891248</v>
      </c>
      <c r="O90" s="143">
        <f t="shared" ref="O90:O94" si="86">(I90/C90)*10</f>
        <v>2.8397929706307172</v>
      </c>
      <c r="P90" s="52">
        <f t="shared" ref="P90:P94" si="87">(O90-N90)/N90</f>
        <v>-2.6150757828579441E-2</v>
      </c>
    </row>
    <row r="91" spans="1:16" ht="20.100000000000001" customHeight="1" x14ac:dyDescent="0.25">
      <c r="A91" s="38" t="s">
        <v>221</v>
      </c>
      <c r="B91" s="19">
        <v>154.11000000000001</v>
      </c>
      <c r="C91" s="140">
        <v>440.77</v>
      </c>
      <c r="D91" s="247">
        <f t="shared" si="63"/>
        <v>8.5002054588627243E-4</v>
      </c>
      <c r="E91" s="215">
        <f t="shared" si="64"/>
        <v>2.2851673369087997E-3</v>
      </c>
      <c r="F91" s="52">
        <f t="shared" si="74"/>
        <v>1.8600999286224122</v>
      </c>
      <c r="H91" s="19">
        <v>66.194999999999993</v>
      </c>
      <c r="I91" s="140">
        <v>138.505</v>
      </c>
      <c r="J91" s="262">
        <f t="shared" si="65"/>
        <v>1.356558161004302E-3</v>
      </c>
      <c r="K91" s="215">
        <f t="shared" si="66"/>
        <v>2.6909090230868558E-3</v>
      </c>
      <c r="L91" s="52">
        <f t="shared" si="75"/>
        <v>1.0923785784424807</v>
      </c>
      <c r="N91" s="40">
        <f t="shared" si="85"/>
        <v>4.2953085458438771</v>
      </c>
      <c r="O91" s="143">
        <f t="shared" si="86"/>
        <v>3.142341810921796</v>
      </c>
      <c r="P91" s="52">
        <f t="shared" si="87"/>
        <v>-0.26842465974596563</v>
      </c>
    </row>
    <row r="92" spans="1:16" ht="20.100000000000001" customHeight="1" x14ac:dyDescent="0.25">
      <c r="A92" s="38" t="s">
        <v>206</v>
      </c>
      <c r="B92" s="19">
        <v>134.6</v>
      </c>
      <c r="C92" s="140">
        <v>368.1</v>
      </c>
      <c r="D92" s="247">
        <f t="shared" si="63"/>
        <v>7.4240974288684869E-4</v>
      </c>
      <c r="E92" s="215">
        <f t="shared" si="64"/>
        <v>1.9084105014318788E-3</v>
      </c>
      <c r="F92" s="52">
        <f t="shared" si="74"/>
        <v>1.7347696879643391</v>
      </c>
      <c r="H92" s="19">
        <v>46.951999999999998</v>
      </c>
      <c r="I92" s="140">
        <v>123.68700000000003</v>
      </c>
      <c r="J92" s="262">
        <f t="shared" si="65"/>
        <v>9.6220437760365562E-4</v>
      </c>
      <c r="K92" s="215">
        <f t="shared" si="66"/>
        <v>2.4030212940943938E-3</v>
      </c>
      <c r="L92" s="52">
        <f t="shared" si="75"/>
        <v>1.6343286760947358</v>
      </c>
      <c r="N92" s="40">
        <f t="shared" si="85"/>
        <v>3.4882615156017831</v>
      </c>
      <c r="O92" s="143">
        <f t="shared" si="86"/>
        <v>3.3601466992665041</v>
      </c>
      <c r="P92" s="52">
        <f t="shared" si="87"/>
        <v>-3.6727411566554249E-2</v>
      </c>
    </row>
    <row r="93" spans="1:16" ht="20.100000000000001" customHeight="1" x14ac:dyDescent="0.25">
      <c r="A93" s="38" t="s">
        <v>200</v>
      </c>
      <c r="B93" s="19">
        <v>867.75</v>
      </c>
      <c r="C93" s="140">
        <v>341.86999999999995</v>
      </c>
      <c r="D93" s="247">
        <f t="shared" si="63"/>
        <v>4.7862262584700069E-3</v>
      </c>
      <c r="E93" s="215">
        <f t="shared" si="64"/>
        <v>1.7724213477981969E-3</v>
      </c>
      <c r="F93" s="52">
        <f t="shared" si="74"/>
        <v>-0.60602708153269969</v>
      </c>
      <c r="H93" s="19">
        <v>258.48700000000002</v>
      </c>
      <c r="I93" s="140">
        <v>118.777</v>
      </c>
      <c r="J93" s="262">
        <f t="shared" si="65"/>
        <v>5.2972679109225627E-3</v>
      </c>
      <c r="K93" s="215">
        <f t="shared" si="66"/>
        <v>2.3076286129395146E-3</v>
      </c>
      <c r="L93" s="52">
        <f t="shared" si="75"/>
        <v>-0.54049139802001656</v>
      </c>
      <c r="N93" s="40">
        <f t="shared" si="85"/>
        <v>2.9788187842120428</v>
      </c>
      <c r="O93" s="143">
        <f t="shared" si="86"/>
        <v>3.4743323485535442</v>
      </c>
      <c r="P93" s="52">
        <f t="shared" si="87"/>
        <v>0.16634565585787209</v>
      </c>
    </row>
    <row r="94" spans="1:16" ht="20.100000000000001" customHeight="1" x14ac:dyDescent="0.25">
      <c r="A94" s="38" t="s">
        <v>226</v>
      </c>
      <c r="B94" s="19">
        <v>973.02</v>
      </c>
      <c r="C94" s="140">
        <v>682.22</v>
      </c>
      <c r="D94" s="247">
        <f t="shared" si="63"/>
        <v>5.3668612780368614E-3</v>
      </c>
      <c r="E94" s="215">
        <f t="shared" si="64"/>
        <v>3.536962271901267E-3</v>
      </c>
      <c r="F94" s="52">
        <f t="shared" si="74"/>
        <v>-0.29886333271669641</v>
      </c>
      <c r="H94" s="19">
        <v>131.524</v>
      </c>
      <c r="I94" s="140">
        <v>104.71400000000001</v>
      </c>
      <c r="J94" s="262">
        <f t="shared" si="65"/>
        <v>2.6953690696869827E-3</v>
      </c>
      <c r="K94" s="215">
        <f t="shared" si="66"/>
        <v>2.0344092086460206E-3</v>
      </c>
      <c r="L94" s="52">
        <f t="shared" si="75"/>
        <v>-0.2038411240534046</v>
      </c>
      <c r="N94" s="40">
        <f t="shared" si="85"/>
        <v>1.3517091118373723</v>
      </c>
      <c r="O94" s="143">
        <f t="shared" si="86"/>
        <v>1.5349007651490723</v>
      </c>
      <c r="P94" s="52">
        <f t="shared" si="87"/>
        <v>0.13552594393825484</v>
      </c>
    </row>
    <row r="95" spans="1:16" ht="20.100000000000001" customHeight="1" thickBot="1" x14ac:dyDescent="0.3">
      <c r="A95" s="8" t="s">
        <v>17</v>
      </c>
      <c r="B95" s="19">
        <f>B96-SUM(B68:B94)</f>
        <v>6103.5900000000547</v>
      </c>
      <c r="C95" s="140">
        <f>C96-SUM(C68:C94)</f>
        <v>4234.0799999999581</v>
      </c>
      <c r="D95" s="247">
        <f t="shared" si="63"/>
        <v>3.3665413689352018E-2</v>
      </c>
      <c r="E95" s="215">
        <f t="shared" si="64"/>
        <v>2.1951542341490382E-2</v>
      </c>
      <c r="F95" s="52">
        <f>(C95-B95)/B95</f>
        <v>-0.30629678598989774</v>
      </c>
      <c r="H95" s="19">
        <f>H96-SUM(H68:H94)</f>
        <v>1671.108000000022</v>
      </c>
      <c r="I95" s="140">
        <f>I96-SUM(I68:I94)</f>
        <v>1204.016999999978</v>
      </c>
      <c r="J95" s="263">
        <f t="shared" si="65"/>
        <v>3.4246622786005092E-2</v>
      </c>
      <c r="K95" s="215">
        <f t="shared" si="66"/>
        <v>2.3391936819969733E-2</v>
      </c>
      <c r="L95" s="52">
        <f t="shared" ref="L95" si="88">(I95-H95)/H95</f>
        <v>-0.27950976238521857</v>
      </c>
      <c r="N95" s="40">
        <f t="shared" si="61"/>
        <v>2.737909984124109</v>
      </c>
      <c r="O95" s="143">
        <f t="shared" si="62"/>
        <v>2.8436330914862022</v>
      </c>
      <c r="P95" s="52">
        <f t="shared" ref="P95" si="89">(O95-N95)/N95</f>
        <v>3.8614530052168736E-2</v>
      </c>
    </row>
    <row r="96" spans="1:16" ht="26.25" customHeight="1" thickBot="1" x14ac:dyDescent="0.3">
      <c r="A96" s="12" t="s">
        <v>18</v>
      </c>
      <c r="B96" s="17">
        <v>181301.5</v>
      </c>
      <c r="C96" s="145">
        <v>192883.02999999994</v>
      </c>
      <c r="D96" s="243">
        <f>SUM(D68:D95)</f>
        <v>1.0000000000000004</v>
      </c>
      <c r="E96" s="244">
        <f>SUM(E68:E95)</f>
        <v>0.99999999999999978</v>
      </c>
      <c r="F96" s="57">
        <f>(C96-B96)/B96</f>
        <v>6.3879945836079352E-2</v>
      </c>
      <c r="G96" s="1"/>
      <c r="H96" s="17">
        <v>48796.286000000022</v>
      </c>
      <c r="I96" s="145">
        <v>51471.453999999983</v>
      </c>
      <c r="J96" s="255">
        <f t="shared" ref="J96" si="90">H96/$H$96</f>
        <v>1</v>
      </c>
      <c r="K96" s="244">
        <f t="shared" si="66"/>
        <v>1</v>
      </c>
      <c r="L96" s="57">
        <f>(I96-H96)/H96</f>
        <v>5.4823188797605629E-2</v>
      </c>
      <c r="M96" s="1"/>
      <c r="N96" s="37">
        <f t="shared" si="61"/>
        <v>2.6914441413887928</v>
      </c>
      <c r="O96" s="150">
        <f t="shared" si="62"/>
        <v>2.6685320113438697</v>
      </c>
      <c r="P96" s="57">
        <f>(O96-N96)/N96</f>
        <v>-8.5129502383431855E-3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151</v>
      </c>
      <c r="K5" s="347" t="str">
        <f>E5</f>
        <v>jan-mai</v>
      </c>
      <c r="L5" s="352"/>
      <c r="M5" s="353" t="str">
        <f>E5</f>
        <v>jan-mai</v>
      </c>
      <c r="N5" s="354"/>
      <c r="O5" s="131" t="str">
        <f>I5</f>
        <v>2024/2023</v>
      </c>
      <c r="Q5" s="347" t="str">
        <f>E5</f>
        <v>jan-mai</v>
      </c>
      <c r="R5" s="348"/>
      <c r="S5" s="131" t="str">
        <f>O5</f>
        <v>2024/2023</v>
      </c>
    </row>
    <row r="6" spans="1:19" ht="15.75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170342.15000000002</v>
      </c>
      <c r="F7" s="145">
        <v>239440.58000000005</v>
      </c>
      <c r="G7" s="243">
        <f>E7/E15</f>
        <v>0.38034062138397406</v>
      </c>
      <c r="H7" s="244">
        <f>F7/F15</f>
        <v>0.4594520360791014</v>
      </c>
      <c r="I7" s="164">
        <f t="shared" ref="I7:I18" si="0">(F7-E7)/E7</f>
        <v>0.40564493286012893</v>
      </c>
      <c r="J7" s="1"/>
      <c r="K7" s="17">
        <v>22740.164000000001</v>
      </c>
      <c r="L7" s="145">
        <v>27522.958999999988</v>
      </c>
      <c r="M7" s="243">
        <f>K7/K15</f>
        <v>0.37754912515409206</v>
      </c>
      <c r="N7" s="244">
        <f>L7/L15</f>
        <v>0.42000897794753478</v>
      </c>
      <c r="O7" s="164">
        <f t="shared" ref="O7:O18" si="1">(L7-K7)/K7</f>
        <v>0.21032368104293298</v>
      </c>
      <c r="P7" s="1"/>
      <c r="Q7" s="187">
        <f t="shared" ref="Q7:Q18" si="2">(K7/E7)*10</f>
        <v>1.3349698826743703</v>
      </c>
      <c r="R7" s="188">
        <f t="shared" ref="R7:R18" si="3">(L7/F7)*10</f>
        <v>1.1494692754252425</v>
      </c>
      <c r="S7" s="55">
        <f>(R7-Q7)/Q7</f>
        <v>-0.13895490052368148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67673.290000000023</v>
      </c>
      <c r="F8" s="181">
        <v>69875.59</v>
      </c>
      <c r="G8" s="245">
        <f>E8/E7</f>
        <v>0.39727859487507944</v>
      </c>
      <c r="H8" s="246">
        <f>F8/F7</f>
        <v>0.29182851962687356</v>
      </c>
      <c r="I8" s="206">
        <f t="shared" si="0"/>
        <v>3.2543120040417324E-2</v>
      </c>
      <c r="K8" s="180">
        <v>14400.208999999999</v>
      </c>
      <c r="L8" s="181">
        <v>16362.73499999999</v>
      </c>
      <c r="M8" s="250">
        <f>K8/K7</f>
        <v>0.63325000646433327</v>
      </c>
      <c r="N8" s="246">
        <f>L8/L7</f>
        <v>0.59451220342987088</v>
      </c>
      <c r="O8" s="207">
        <f t="shared" si="1"/>
        <v>0.13628454975896467</v>
      </c>
      <c r="Q8" s="189">
        <f t="shared" si="2"/>
        <v>2.1279014216687253</v>
      </c>
      <c r="R8" s="190">
        <f t="shared" si="3"/>
        <v>2.3416954332693276</v>
      </c>
      <c r="S8" s="182">
        <f t="shared" ref="S8:S18" si="4">(R8-Q8)/Q8</f>
        <v>0.10047176500918098</v>
      </c>
    </row>
    <row r="9" spans="1:19" ht="24" customHeight="1" x14ac:dyDescent="0.25">
      <c r="A9" s="8"/>
      <c r="B9" t="s">
        <v>37</v>
      </c>
      <c r="E9" s="19">
        <v>43523.38</v>
      </c>
      <c r="F9" s="140">
        <v>45927.590000000026</v>
      </c>
      <c r="G9" s="247">
        <f>E9/E7</f>
        <v>0.25550563967872891</v>
      </c>
      <c r="H9" s="215">
        <f>F9/F7</f>
        <v>0.19181205625211908</v>
      </c>
      <c r="I9" s="182">
        <f t="shared" si="0"/>
        <v>5.5239505755298152E-2</v>
      </c>
      <c r="K9" s="19">
        <v>4993.1949999999988</v>
      </c>
      <c r="L9" s="140">
        <v>5355.6080000000011</v>
      </c>
      <c r="M9" s="247">
        <f>K9/K7</f>
        <v>0.21957603296088798</v>
      </c>
      <c r="N9" s="215">
        <f>L9/L7</f>
        <v>0.19458692650016313</v>
      </c>
      <c r="O9" s="182">
        <f t="shared" si="1"/>
        <v>7.2581383262620897E-2</v>
      </c>
      <c r="Q9" s="189">
        <f t="shared" si="2"/>
        <v>1.1472443086910986</v>
      </c>
      <c r="R9" s="190">
        <f t="shared" si="3"/>
        <v>1.1660981993612114</v>
      </c>
      <c r="S9" s="182">
        <f t="shared" si="4"/>
        <v>1.6434067728453895E-2</v>
      </c>
    </row>
    <row r="10" spans="1:19" ht="24" customHeight="1" thickBot="1" x14ac:dyDescent="0.3">
      <c r="A10" s="8"/>
      <c r="B10" t="s">
        <v>36</v>
      </c>
      <c r="E10" s="19">
        <v>59145.48</v>
      </c>
      <c r="F10" s="140">
        <v>123637.40000000002</v>
      </c>
      <c r="G10" s="247">
        <f>E10/E7</f>
        <v>0.34721576544619165</v>
      </c>
      <c r="H10" s="215">
        <f>F10/F7</f>
        <v>0.51635942412100744</v>
      </c>
      <c r="I10" s="186">
        <f t="shared" si="0"/>
        <v>1.0903947351513592</v>
      </c>
      <c r="K10" s="19">
        <v>3346.7600000000011</v>
      </c>
      <c r="L10" s="140">
        <v>5804.616</v>
      </c>
      <c r="M10" s="247">
        <f>K10/K7</f>
        <v>0.14717396057477866</v>
      </c>
      <c r="N10" s="215">
        <f>L10/L7</f>
        <v>0.21090087006996605</v>
      </c>
      <c r="O10" s="209">
        <f t="shared" si="1"/>
        <v>0.73439864226894014</v>
      </c>
      <c r="Q10" s="189">
        <f t="shared" si="2"/>
        <v>0.56585220037101747</v>
      </c>
      <c r="R10" s="190">
        <f t="shared" si="3"/>
        <v>0.46948706459372319</v>
      </c>
      <c r="S10" s="182">
        <f t="shared" si="4"/>
        <v>-0.17030089432206796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277525.20999999996</v>
      </c>
      <c r="F11" s="145">
        <v>281703.21999999997</v>
      </c>
      <c r="G11" s="243">
        <f>E11/E15</f>
        <v>0.61965937861602582</v>
      </c>
      <c r="H11" s="244">
        <f>F11/F15</f>
        <v>0.54054796392089843</v>
      </c>
      <c r="I11" s="164">
        <f t="shared" si="0"/>
        <v>1.5054524235834322E-2</v>
      </c>
      <c r="J11" s="1"/>
      <c r="K11" s="17">
        <v>37490.843000000008</v>
      </c>
      <c r="L11" s="145">
        <v>38006.494999999995</v>
      </c>
      <c r="M11" s="243">
        <f>K11/K15</f>
        <v>0.62245087484590789</v>
      </c>
      <c r="N11" s="244">
        <f>L11/L15</f>
        <v>0.57999102205246522</v>
      </c>
      <c r="O11" s="164">
        <f t="shared" si="1"/>
        <v>1.375407856259693E-2</v>
      </c>
      <c r="Q11" s="191">
        <f t="shared" si="2"/>
        <v>1.3508986444871085</v>
      </c>
      <c r="R11" s="192">
        <f t="shared" si="3"/>
        <v>1.3491679292838754</v>
      </c>
      <c r="S11" s="57">
        <f t="shared" si="4"/>
        <v>-1.2811584424160748E-3</v>
      </c>
    </row>
    <row r="12" spans="1:19" s="3" customFormat="1" ht="24" customHeight="1" x14ac:dyDescent="0.25">
      <c r="A12" s="46"/>
      <c r="B12" s="3" t="s">
        <v>33</v>
      </c>
      <c r="E12" s="31">
        <v>137562.46000000005</v>
      </c>
      <c r="F12" s="141">
        <v>131556.15000000002</v>
      </c>
      <c r="G12" s="247">
        <f>E12/E11</f>
        <v>0.49567554601616215</v>
      </c>
      <c r="H12" s="215">
        <f>F12/F11</f>
        <v>0.46700264909999978</v>
      </c>
      <c r="I12" s="206">
        <f t="shared" si="0"/>
        <v>-4.366242069238966E-2</v>
      </c>
      <c r="K12" s="31">
        <v>23252.053000000014</v>
      </c>
      <c r="L12" s="141">
        <v>24582.275999999994</v>
      </c>
      <c r="M12" s="247">
        <f>K12/K11</f>
        <v>0.62020619274952049</v>
      </c>
      <c r="N12" s="215">
        <f>L12/L11</f>
        <v>0.64679144972457991</v>
      </c>
      <c r="O12" s="206">
        <f t="shared" si="1"/>
        <v>5.7208840870953591E-2</v>
      </c>
      <c r="Q12" s="189">
        <f t="shared" si="2"/>
        <v>1.6902905778218857</v>
      </c>
      <c r="R12" s="190">
        <f t="shared" si="3"/>
        <v>1.8685767256034773</v>
      </c>
      <c r="S12" s="182">
        <f t="shared" si="4"/>
        <v>0.10547662639836265</v>
      </c>
    </row>
    <row r="13" spans="1:19" ht="24" customHeight="1" x14ac:dyDescent="0.25">
      <c r="A13" s="8"/>
      <c r="B13" s="3" t="s">
        <v>37</v>
      </c>
      <c r="D13" s="3"/>
      <c r="E13" s="19">
        <v>35367.289999999986</v>
      </c>
      <c r="F13" s="140">
        <v>36748.079999999994</v>
      </c>
      <c r="G13" s="247">
        <f>E13/E11</f>
        <v>0.12743811634265584</v>
      </c>
      <c r="H13" s="215">
        <f>F13/F11</f>
        <v>0.13044962709336441</v>
      </c>
      <c r="I13" s="182">
        <f t="shared" si="0"/>
        <v>3.9041441965160711E-2</v>
      </c>
      <c r="K13" s="19">
        <v>3156.5789999999984</v>
      </c>
      <c r="L13" s="140">
        <v>3332.4029999999998</v>
      </c>
      <c r="M13" s="247">
        <f>K13/K11</f>
        <v>8.4195999540474395E-2</v>
      </c>
      <c r="N13" s="215">
        <f>L13/L11</f>
        <v>8.7679829460727707E-2</v>
      </c>
      <c r="O13" s="182">
        <f t="shared" si="1"/>
        <v>5.5700807741545996E-2</v>
      </c>
      <c r="Q13" s="189">
        <f t="shared" si="2"/>
        <v>0.89251367577216101</v>
      </c>
      <c r="R13" s="190">
        <f t="shared" si="3"/>
        <v>0.90682370344246555</v>
      </c>
      <c r="S13" s="182">
        <f t="shared" si="4"/>
        <v>1.6033398768847067E-2</v>
      </c>
    </row>
    <row r="14" spans="1:19" ht="24" customHeight="1" thickBot="1" x14ac:dyDescent="0.3">
      <c r="A14" s="8"/>
      <c r="B14" t="s">
        <v>36</v>
      </c>
      <c r="E14" s="19">
        <v>104595.45999999996</v>
      </c>
      <c r="F14" s="140">
        <v>113398.98999999998</v>
      </c>
      <c r="G14" s="247">
        <f>E14/E11</f>
        <v>0.37688633764118212</v>
      </c>
      <c r="H14" s="215">
        <f>F14/F11</f>
        <v>0.40254772380663589</v>
      </c>
      <c r="I14" s="186">
        <f t="shared" si="0"/>
        <v>8.4167419886102282E-2</v>
      </c>
      <c r="K14" s="19">
        <v>11082.210999999998</v>
      </c>
      <c r="L14" s="140">
        <v>10091.815999999999</v>
      </c>
      <c r="M14" s="247">
        <f>K14/K11</f>
        <v>0.29559780771000521</v>
      </c>
      <c r="N14" s="215">
        <f>L14/L11</f>
        <v>0.26552872081469231</v>
      </c>
      <c r="O14" s="209">
        <f t="shared" si="1"/>
        <v>-8.9367997054017365E-2</v>
      </c>
      <c r="Q14" s="189">
        <f t="shared" si="2"/>
        <v>1.0595307865178853</v>
      </c>
      <c r="R14" s="190">
        <f t="shared" si="3"/>
        <v>0.88993879046012681</v>
      </c>
      <c r="S14" s="182">
        <f t="shared" si="4"/>
        <v>-0.16006330180845174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447867.36000000004</v>
      </c>
      <c r="F15" s="145">
        <v>521143.8000000001</v>
      </c>
      <c r="G15" s="243">
        <f>G7+G11</f>
        <v>0.99999999999999989</v>
      </c>
      <c r="H15" s="244">
        <f>H7+H11</f>
        <v>0.99999999999999978</v>
      </c>
      <c r="I15" s="164">
        <f t="shared" si="0"/>
        <v>0.16361192295861893</v>
      </c>
      <c r="J15" s="1"/>
      <c r="K15" s="17">
        <v>60231.007000000012</v>
      </c>
      <c r="L15" s="145">
        <v>65529.453999999983</v>
      </c>
      <c r="M15" s="243">
        <f>M7+M11</f>
        <v>1</v>
      </c>
      <c r="N15" s="244">
        <f>N7+N11</f>
        <v>1</v>
      </c>
      <c r="O15" s="164">
        <f t="shared" si="1"/>
        <v>8.7968760010935398E-2</v>
      </c>
      <c r="Q15" s="191">
        <f t="shared" si="2"/>
        <v>1.3448402893213742</v>
      </c>
      <c r="R15" s="192">
        <f t="shared" si="3"/>
        <v>1.2574159761662707</v>
      </c>
      <c r="S15" s="57">
        <f t="shared" si="4"/>
        <v>-6.5007208550555209E-2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205235.75000000006</v>
      </c>
      <c r="F16" s="181">
        <f t="shared" ref="F16:F17" si="5">F8+F12</f>
        <v>201431.74000000002</v>
      </c>
      <c r="G16" s="245">
        <f>E16/E15</f>
        <v>0.45825118847687413</v>
      </c>
      <c r="H16" s="246">
        <f>F16/F15</f>
        <v>0.3865185386451877</v>
      </c>
      <c r="I16" s="207">
        <f t="shared" si="0"/>
        <v>-1.853483128548529E-2</v>
      </c>
      <c r="J16" s="3"/>
      <c r="K16" s="180">
        <f t="shared" ref="K16:L18" si="6">K8+K12</f>
        <v>37652.262000000017</v>
      </c>
      <c r="L16" s="181">
        <f t="shared" si="6"/>
        <v>40945.010999999984</v>
      </c>
      <c r="M16" s="250">
        <f>K16/K15</f>
        <v>0.62513087320622096</v>
      </c>
      <c r="N16" s="246">
        <f>L16/L15</f>
        <v>0.62483369692047175</v>
      </c>
      <c r="O16" s="207">
        <f t="shared" si="1"/>
        <v>8.7451558687230146E-2</v>
      </c>
      <c r="P16" s="3"/>
      <c r="Q16" s="189">
        <f t="shared" si="2"/>
        <v>1.8345859334935557</v>
      </c>
      <c r="R16" s="190">
        <f t="shared" si="3"/>
        <v>2.0326990671877225</v>
      </c>
      <c r="S16" s="182">
        <f t="shared" si="4"/>
        <v>0.10798792799904718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78890.669999999984</v>
      </c>
      <c r="F17" s="140">
        <f t="shared" si="5"/>
        <v>82675.670000000013</v>
      </c>
      <c r="G17" s="248">
        <f>E17/E15</f>
        <v>0.17614739774740445</v>
      </c>
      <c r="H17" s="215">
        <f>F17/F15</f>
        <v>0.15864272010911384</v>
      </c>
      <c r="I17" s="182">
        <f t="shared" si="0"/>
        <v>4.7977790022572124E-2</v>
      </c>
      <c r="K17" s="19">
        <f t="shared" si="6"/>
        <v>8149.7739999999976</v>
      </c>
      <c r="L17" s="140">
        <f t="shared" si="6"/>
        <v>8688.0110000000004</v>
      </c>
      <c r="M17" s="247">
        <f>K17/K15</f>
        <v>0.13530861272168329</v>
      </c>
      <c r="N17" s="215">
        <f>L17/L15</f>
        <v>0.13258177002359889</v>
      </c>
      <c r="O17" s="182">
        <f t="shared" si="1"/>
        <v>6.6043181074714824E-2</v>
      </c>
      <c r="Q17" s="189">
        <f t="shared" si="2"/>
        <v>1.0330466200882815</v>
      </c>
      <c r="R17" s="190">
        <f t="shared" si="3"/>
        <v>1.0508546226477511</v>
      </c>
      <c r="S17" s="182">
        <f t="shared" si="4"/>
        <v>1.7238333888501319E-2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163740.93999999997</v>
      </c>
      <c r="F18" s="142">
        <f>F10+F14</f>
        <v>237036.39</v>
      </c>
      <c r="G18" s="249">
        <f>E18/E15</f>
        <v>0.36560141377572136</v>
      </c>
      <c r="H18" s="221">
        <f>F18/F15</f>
        <v>0.45483874124569834</v>
      </c>
      <c r="I18" s="208">
        <f t="shared" si="0"/>
        <v>0.4476305681401368</v>
      </c>
      <c r="K18" s="21">
        <f t="shared" si="6"/>
        <v>14428.970999999998</v>
      </c>
      <c r="L18" s="142">
        <f t="shared" si="6"/>
        <v>15896.431999999999</v>
      </c>
      <c r="M18" s="249">
        <f>K18/K15</f>
        <v>0.23956051407209569</v>
      </c>
      <c r="N18" s="221">
        <f>L18/L15</f>
        <v>0.24258453305592936</v>
      </c>
      <c r="O18" s="186">
        <f t="shared" si="1"/>
        <v>0.10170240137013245</v>
      </c>
      <c r="Q18" s="193">
        <f t="shared" si="2"/>
        <v>0.88120729000334308</v>
      </c>
      <c r="R18" s="194">
        <f t="shared" si="3"/>
        <v>0.67063255561730417</v>
      </c>
      <c r="S18" s="186">
        <f t="shared" si="4"/>
        <v>-0.23896163453804387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173</v>
      </c>
      <c r="B7" s="39">
        <v>113290.68000000001</v>
      </c>
      <c r="C7" s="147">
        <v>116944.7</v>
      </c>
      <c r="D7" s="247">
        <f>B7/$B$33</f>
        <v>0.25295587515017848</v>
      </c>
      <c r="E7" s="246">
        <f>C7/$C$33</f>
        <v>0.22440006002182139</v>
      </c>
      <c r="F7" s="52">
        <f>(C7-B7)/B7</f>
        <v>3.2253491637617406E-2</v>
      </c>
      <c r="H7" s="39">
        <v>12650.267</v>
      </c>
      <c r="I7" s="147">
        <v>10734.88</v>
      </c>
      <c r="J7" s="247">
        <f>H7/$H$33</f>
        <v>0.21002914661546329</v>
      </c>
      <c r="K7" s="246">
        <f>I7/$I$33</f>
        <v>0.16381763229707355</v>
      </c>
      <c r="L7" s="52">
        <f>(I7-H7)/H7</f>
        <v>-0.15141079630967477</v>
      </c>
      <c r="N7" s="27">
        <f t="shared" ref="N7:N33" si="0">(H7/B7)*10</f>
        <v>1.1166202727355858</v>
      </c>
      <c r="O7" s="151">
        <f t="shared" ref="O7:O33" si="1">(I7/C7)*10</f>
        <v>0.91794497741240089</v>
      </c>
      <c r="P7" s="61">
        <f>(O7-N7)/N7</f>
        <v>-0.17792556715494184</v>
      </c>
    </row>
    <row r="8" spans="1:16" ht="20.100000000000001" customHeight="1" x14ac:dyDescent="0.25">
      <c r="A8" s="8" t="s">
        <v>176</v>
      </c>
      <c r="B8" s="19">
        <v>24973.53</v>
      </c>
      <c r="C8" s="140">
        <v>105286.88000000002</v>
      </c>
      <c r="D8" s="247">
        <f t="shared" ref="D8:D32" si="2">B8/$B$33</f>
        <v>5.5760995844841212E-2</v>
      </c>
      <c r="E8" s="215">
        <f t="shared" ref="E8:E32" si="3">C8/$C$33</f>
        <v>0.20203038009854496</v>
      </c>
      <c r="F8" s="52">
        <f t="shared" ref="F8:F33" si="4">(C8-B8)/B8</f>
        <v>3.2159390362515841</v>
      </c>
      <c r="H8" s="19">
        <v>2338.721</v>
      </c>
      <c r="I8" s="140">
        <v>5936.652000000001</v>
      </c>
      <c r="J8" s="247">
        <f t="shared" ref="J8:J32" si="5">H8/$H$33</f>
        <v>3.8829186435484955E-2</v>
      </c>
      <c r="K8" s="215">
        <f t="shared" ref="K8:K32" si="6">I8/$I$33</f>
        <v>9.0595169616398741E-2</v>
      </c>
      <c r="L8" s="52">
        <f t="shared" ref="L8:L33" si="7">(I8-H8)/H8</f>
        <v>1.5384182208993724</v>
      </c>
      <c r="N8" s="27">
        <f t="shared" si="0"/>
        <v>0.93647994496572973</v>
      </c>
      <c r="O8" s="152">
        <f t="shared" si="1"/>
        <v>0.56385486966657195</v>
      </c>
      <c r="P8" s="52">
        <f t="shared" ref="P8:P71" si="8">(O8-N8)/N8</f>
        <v>-0.39789968520126068</v>
      </c>
    </row>
    <row r="9" spans="1:16" ht="20.100000000000001" customHeight="1" x14ac:dyDescent="0.25">
      <c r="A9" s="8" t="s">
        <v>166</v>
      </c>
      <c r="B9" s="19">
        <v>20235.840000000007</v>
      </c>
      <c r="C9" s="140">
        <v>29524.98</v>
      </c>
      <c r="D9" s="247">
        <f t="shared" si="2"/>
        <v>4.5182663009869735E-2</v>
      </c>
      <c r="E9" s="215">
        <f t="shared" si="3"/>
        <v>5.6654190263800551E-2</v>
      </c>
      <c r="F9" s="52">
        <f t="shared" si="4"/>
        <v>0.45904395369799272</v>
      </c>
      <c r="H9" s="19">
        <v>3754.9229999999993</v>
      </c>
      <c r="I9" s="140">
        <v>5855.0839999999998</v>
      </c>
      <c r="J9" s="247">
        <f t="shared" si="5"/>
        <v>6.234202592694487E-2</v>
      </c>
      <c r="K9" s="215">
        <f t="shared" si="6"/>
        <v>8.9350416379175054E-2</v>
      </c>
      <c r="L9" s="52">
        <f t="shared" si="7"/>
        <v>0.5593086729075406</v>
      </c>
      <c r="N9" s="27">
        <f t="shared" si="0"/>
        <v>1.8555804948052554</v>
      </c>
      <c r="O9" s="152">
        <f t="shared" si="1"/>
        <v>1.9830949927823829</v>
      </c>
      <c r="P9" s="52">
        <f t="shared" si="8"/>
        <v>6.8719464520190579E-2</v>
      </c>
    </row>
    <row r="10" spans="1:16" ht="20.100000000000001" customHeight="1" x14ac:dyDescent="0.25">
      <c r="A10" s="8" t="s">
        <v>165</v>
      </c>
      <c r="B10" s="19">
        <v>40213.530000000013</v>
      </c>
      <c r="C10" s="140">
        <v>38197.630000000019</v>
      </c>
      <c r="D10" s="247">
        <f t="shared" si="2"/>
        <v>8.9788927686089967E-2</v>
      </c>
      <c r="E10" s="215">
        <f t="shared" si="3"/>
        <v>7.3295758291665458E-2</v>
      </c>
      <c r="F10" s="52">
        <f t="shared" si="4"/>
        <v>-5.0129894092858632E-2</v>
      </c>
      <c r="H10" s="19">
        <v>5610.7639999999992</v>
      </c>
      <c r="I10" s="140">
        <v>5713.6500000000015</v>
      </c>
      <c r="J10" s="247">
        <f t="shared" si="5"/>
        <v>9.315407926020558E-2</v>
      </c>
      <c r="K10" s="215">
        <f t="shared" si="6"/>
        <v>8.7192089224488276E-2</v>
      </c>
      <c r="L10" s="52">
        <f t="shared" si="7"/>
        <v>1.8337253179781268E-2</v>
      </c>
      <c r="N10" s="27">
        <f t="shared" si="0"/>
        <v>1.395242844883301</v>
      </c>
      <c r="O10" s="152">
        <f t="shared" si="1"/>
        <v>1.4958126983270947</v>
      </c>
      <c r="P10" s="52">
        <f t="shared" si="8"/>
        <v>7.2080536956421734E-2</v>
      </c>
    </row>
    <row r="11" spans="1:16" ht="20.100000000000001" customHeight="1" x14ac:dyDescent="0.25">
      <c r="A11" s="8" t="s">
        <v>164</v>
      </c>
      <c r="B11" s="19">
        <v>12993.960000000005</v>
      </c>
      <c r="C11" s="140">
        <v>14111.510000000002</v>
      </c>
      <c r="D11" s="247">
        <f t="shared" si="2"/>
        <v>2.9012964909968002E-2</v>
      </c>
      <c r="E11" s="215">
        <f t="shared" si="3"/>
        <v>2.7077958137466111E-2</v>
      </c>
      <c r="F11" s="52">
        <f t="shared" si="4"/>
        <v>8.6005344021375857E-2</v>
      </c>
      <c r="H11" s="19">
        <v>3727.344000000001</v>
      </c>
      <c r="I11" s="140">
        <v>4273.4850000000015</v>
      </c>
      <c r="J11" s="247">
        <f t="shared" si="5"/>
        <v>6.1884138845628128E-2</v>
      </c>
      <c r="K11" s="215">
        <f t="shared" si="6"/>
        <v>6.5214720086024219E-2</v>
      </c>
      <c r="L11" s="52">
        <f t="shared" si="7"/>
        <v>0.14652283234388894</v>
      </c>
      <c r="N11" s="27">
        <f t="shared" si="0"/>
        <v>2.8685204510403297</v>
      </c>
      <c r="O11" s="152">
        <f t="shared" si="1"/>
        <v>3.0283683319503023</v>
      </c>
      <c r="P11" s="52">
        <f t="shared" si="8"/>
        <v>5.5724853156267504E-2</v>
      </c>
    </row>
    <row r="12" spans="1:16" ht="20.100000000000001" customHeight="1" x14ac:dyDescent="0.25">
      <c r="A12" s="8" t="s">
        <v>168</v>
      </c>
      <c r="B12" s="19">
        <v>26996.629999999997</v>
      </c>
      <c r="C12" s="140">
        <v>32556.17</v>
      </c>
      <c r="D12" s="247">
        <f t="shared" si="2"/>
        <v>6.027818146872771E-2</v>
      </c>
      <c r="E12" s="215">
        <f t="shared" si="3"/>
        <v>6.2470607920501062E-2</v>
      </c>
      <c r="F12" s="52">
        <f t="shared" si="4"/>
        <v>0.2059345925769254</v>
      </c>
      <c r="H12" s="19">
        <v>2877.2809999999999</v>
      </c>
      <c r="I12" s="140">
        <v>2974.8710000000005</v>
      </c>
      <c r="J12" s="247">
        <f t="shared" si="5"/>
        <v>4.7770760332796675E-2</v>
      </c>
      <c r="K12" s="215">
        <f t="shared" si="6"/>
        <v>4.5397463558905886E-2</v>
      </c>
      <c r="L12" s="52">
        <f t="shared" si="7"/>
        <v>3.3917438025691825E-2</v>
      </c>
      <c r="N12" s="27">
        <f t="shared" si="0"/>
        <v>1.0657926563426621</v>
      </c>
      <c r="O12" s="152">
        <f t="shared" si="1"/>
        <v>0.91376565486665062</v>
      </c>
      <c r="P12" s="52">
        <f t="shared" si="8"/>
        <v>-0.14264219271101206</v>
      </c>
    </row>
    <row r="13" spans="1:16" ht="20.100000000000001" customHeight="1" x14ac:dyDescent="0.25">
      <c r="A13" s="8" t="s">
        <v>167</v>
      </c>
      <c r="B13" s="19">
        <v>13494.29</v>
      </c>
      <c r="C13" s="140">
        <v>13715.72</v>
      </c>
      <c r="D13" s="247">
        <f t="shared" si="2"/>
        <v>3.013010369855933E-2</v>
      </c>
      <c r="E13" s="215">
        <f t="shared" si="3"/>
        <v>2.6318494050970209E-2</v>
      </c>
      <c r="F13" s="52">
        <f t="shared" si="4"/>
        <v>1.6409162690293334E-2</v>
      </c>
      <c r="H13" s="19">
        <v>2639.0549999999985</v>
      </c>
      <c r="I13" s="140">
        <v>2814.0219999999995</v>
      </c>
      <c r="J13" s="247">
        <f t="shared" si="5"/>
        <v>4.3815555001429703E-2</v>
      </c>
      <c r="K13" s="215">
        <f t="shared" si="6"/>
        <v>4.2942857421030836E-2</v>
      </c>
      <c r="L13" s="52">
        <f t="shared" si="7"/>
        <v>6.6299110855969692E-2</v>
      </c>
      <c r="N13" s="27">
        <f t="shared" si="0"/>
        <v>1.9556827369205778</v>
      </c>
      <c r="O13" s="152">
        <f t="shared" si="1"/>
        <v>2.0516764705024597</v>
      </c>
      <c r="P13" s="52">
        <f t="shared" si="8"/>
        <v>4.9084512415870599E-2</v>
      </c>
    </row>
    <row r="14" spans="1:16" ht="20.100000000000001" customHeight="1" x14ac:dyDescent="0.25">
      <c r="A14" s="8" t="s">
        <v>183</v>
      </c>
      <c r="B14" s="19">
        <v>4859.6400000000003</v>
      </c>
      <c r="C14" s="140">
        <v>9167.68</v>
      </c>
      <c r="D14" s="247">
        <f t="shared" si="2"/>
        <v>1.0850623273819287E-2</v>
      </c>
      <c r="E14" s="215">
        <f t="shared" si="3"/>
        <v>1.7591459401416668E-2</v>
      </c>
      <c r="F14" s="52">
        <f t="shared" si="4"/>
        <v>0.88649364973537126</v>
      </c>
      <c r="H14" s="19">
        <v>1452.64</v>
      </c>
      <c r="I14" s="140">
        <v>2736.2689999999998</v>
      </c>
      <c r="J14" s="247">
        <f t="shared" si="5"/>
        <v>2.4117810283331303E-2</v>
      </c>
      <c r="K14" s="215">
        <f t="shared" si="6"/>
        <v>4.1756322279138766E-2</v>
      </c>
      <c r="L14" s="52">
        <f t="shared" si="7"/>
        <v>0.8836525223042182</v>
      </c>
      <c r="N14" s="27">
        <f t="shared" si="0"/>
        <v>2.9891926150908299</v>
      </c>
      <c r="O14" s="152">
        <f t="shared" si="1"/>
        <v>2.984690783273412</v>
      </c>
      <c r="P14" s="52">
        <f t="shared" si="8"/>
        <v>-1.5060360428734464E-3</v>
      </c>
    </row>
    <row r="15" spans="1:16" ht="20.100000000000001" customHeight="1" x14ac:dyDescent="0.25">
      <c r="A15" s="8" t="s">
        <v>175</v>
      </c>
      <c r="B15" s="19">
        <v>14708.98</v>
      </c>
      <c r="C15" s="140">
        <v>13818.599999999999</v>
      </c>
      <c r="D15" s="247">
        <f t="shared" si="2"/>
        <v>3.2842268300150301E-2</v>
      </c>
      <c r="E15" s="215">
        <f t="shared" si="3"/>
        <v>2.6515905974512234E-2</v>
      </c>
      <c r="F15" s="52">
        <f t="shared" si="4"/>
        <v>-6.0533089310067796E-2</v>
      </c>
      <c r="H15" s="19">
        <v>2838.2639999999997</v>
      </c>
      <c r="I15" s="140">
        <v>2634.6670000000004</v>
      </c>
      <c r="J15" s="247">
        <f t="shared" si="5"/>
        <v>4.7122971063724685E-2</v>
      </c>
      <c r="K15" s="215">
        <f t="shared" si="6"/>
        <v>4.0205843924779223E-2</v>
      </c>
      <c r="L15" s="52">
        <f t="shared" si="7"/>
        <v>-7.1732932524951637E-2</v>
      </c>
      <c r="N15" s="27">
        <f t="shared" si="0"/>
        <v>1.9296130663037137</v>
      </c>
      <c r="O15" s="152">
        <f t="shared" si="1"/>
        <v>1.9066092078792356</v>
      </c>
      <c r="P15" s="52">
        <f t="shared" si="8"/>
        <v>-1.1921487694184867E-2</v>
      </c>
    </row>
    <row r="16" spans="1:16" ht="20.100000000000001" customHeight="1" x14ac:dyDescent="0.25">
      <c r="A16" s="8" t="s">
        <v>187</v>
      </c>
      <c r="B16" s="19">
        <v>37667.770000000004</v>
      </c>
      <c r="C16" s="140">
        <v>30006.690000000002</v>
      </c>
      <c r="D16" s="247">
        <f t="shared" si="2"/>
        <v>8.4104744761931319E-2</v>
      </c>
      <c r="E16" s="215">
        <f t="shared" si="3"/>
        <v>5.7578522473067939E-2</v>
      </c>
      <c r="F16" s="52">
        <f t="shared" si="4"/>
        <v>-0.20338554684814103</v>
      </c>
      <c r="H16" s="19">
        <v>2579.049</v>
      </c>
      <c r="I16" s="140">
        <v>2078.8580000000002</v>
      </c>
      <c r="J16" s="247">
        <f t="shared" si="5"/>
        <v>4.2819290735085988E-2</v>
      </c>
      <c r="K16" s="215">
        <f t="shared" si="6"/>
        <v>3.1724024436400759E-2</v>
      </c>
      <c r="L16" s="52">
        <f t="shared" si="7"/>
        <v>-0.19394396926929261</v>
      </c>
      <c r="N16" s="27">
        <f t="shared" si="0"/>
        <v>0.68468321857120817</v>
      </c>
      <c r="O16" s="152">
        <f t="shared" si="1"/>
        <v>0.69279817267416033</v>
      </c>
      <c r="P16" s="52">
        <f t="shared" si="8"/>
        <v>1.1852129397718233E-2</v>
      </c>
    </row>
    <row r="17" spans="1:16" ht="20.100000000000001" customHeight="1" x14ac:dyDescent="0.25">
      <c r="A17" s="8" t="s">
        <v>177</v>
      </c>
      <c r="B17" s="19">
        <v>9966.3599999999988</v>
      </c>
      <c r="C17" s="140">
        <v>8810.9499999999989</v>
      </c>
      <c r="D17" s="247">
        <f t="shared" si="2"/>
        <v>2.2252927741820704E-2</v>
      </c>
      <c r="E17" s="215">
        <f t="shared" si="3"/>
        <v>1.6906945837214228E-2</v>
      </c>
      <c r="F17" s="52">
        <f t="shared" si="4"/>
        <v>-0.11593099185660562</v>
      </c>
      <c r="H17" s="19">
        <v>1756.6419999999996</v>
      </c>
      <c r="I17" s="140">
        <v>1734.607</v>
      </c>
      <c r="J17" s="247">
        <f t="shared" si="5"/>
        <v>2.9165077714871993E-2</v>
      </c>
      <c r="K17" s="215">
        <f t="shared" si="6"/>
        <v>2.6470646314251289E-2</v>
      </c>
      <c r="L17" s="52">
        <f t="shared" si="7"/>
        <v>-1.2543819400879423E-2</v>
      </c>
      <c r="N17" s="27">
        <f t="shared" si="0"/>
        <v>1.7625712898189507</v>
      </c>
      <c r="O17" s="152">
        <f t="shared" si="1"/>
        <v>1.9686946356522284</v>
      </c>
      <c r="P17" s="52">
        <f t="shared" si="8"/>
        <v>0.11694468588243621</v>
      </c>
    </row>
    <row r="18" spans="1:16" ht="20.100000000000001" customHeight="1" x14ac:dyDescent="0.25">
      <c r="A18" s="8" t="s">
        <v>172</v>
      </c>
      <c r="B18" s="19">
        <v>11355.199999999999</v>
      </c>
      <c r="C18" s="140">
        <v>11139.119999999997</v>
      </c>
      <c r="D18" s="247">
        <f t="shared" si="2"/>
        <v>2.5353935147227519E-2</v>
      </c>
      <c r="E18" s="215">
        <f t="shared" si="3"/>
        <v>2.1374369224003056E-2</v>
      </c>
      <c r="F18" s="52">
        <f t="shared" si="4"/>
        <v>-1.9029167253769352E-2</v>
      </c>
      <c r="H18" s="19">
        <v>1582.4189999999999</v>
      </c>
      <c r="I18" s="140">
        <v>1602.4829999999999</v>
      </c>
      <c r="J18" s="247">
        <f t="shared" si="5"/>
        <v>2.6272497818274884E-2</v>
      </c>
      <c r="K18" s="215">
        <f t="shared" si="6"/>
        <v>2.4454392676612251E-2</v>
      </c>
      <c r="L18" s="52">
        <f t="shared" si="7"/>
        <v>1.2679321974774114E-2</v>
      </c>
      <c r="N18" s="27">
        <f t="shared" si="0"/>
        <v>1.3935633013949555</v>
      </c>
      <c r="O18" s="152">
        <f t="shared" si="1"/>
        <v>1.4386082563075004</v>
      </c>
      <c r="P18" s="52">
        <f t="shared" si="8"/>
        <v>3.2323580039353032E-2</v>
      </c>
    </row>
    <row r="19" spans="1:16" ht="20.100000000000001" customHeight="1" x14ac:dyDescent="0.25">
      <c r="A19" s="8" t="s">
        <v>180</v>
      </c>
      <c r="B19" s="19">
        <v>9776.7000000000007</v>
      </c>
      <c r="C19" s="140">
        <v>10123.689999999999</v>
      </c>
      <c r="D19" s="247">
        <f t="shared" si="2"/>
        <v>2.1829454149103436E-2</v>
      </c>
      <c r="E19" s="215">
        <f t="shared" si="3"/>
        <v>1.9425905095676099E-2</v>
      </c>
      <c r="F19" s="52">
        <f t="shared" si="4"/>
        <v>3.549152577045403E-2</v>
      </c>
      <c r="H19" s="19">
        <v>1252.5690000000002</v>
      </c>
      <c r="I19" s="140">
        <v>1347.9429999999998</v>
      </c>
      <c r="J19" s="247">
        <f t="shared" si="5"/>
        <v>2.0796082655566421E-2</v>
      </c>
      <c r="K19" s="215">
        <f t="shared" si="6"/>
        <v>2.0570032523084952E-2</v>
      </c>
      <c r="L19" s="52">
        <f t="shared" si="7"/>
        <v>7.6142711499326235E-2</v>
      </c>
      <c r="N19" s="27">
        <f t="shared" si="0"/>
        <v>1.2811776979962566</v>
      </c>
      <c r="O19" s="152">
        <f t="shared" si="1"/>
        <v>1.3314739981172872</v>
      </c>
      <c r="P19" s="52">
        <f t="shared" si="8"/>
        <v>3.9257864228899146E-2</v>
      </c>
    </row>
    <row r="20" spans="1:16" ht="20.100000000000001" customHeight="1" x14ac:dyDescent="0.25">
      <c r="A20" s="8" t="s">
        <v>171</v>
      </c>
      <c r="B20" s="19">
        <v>6593.81</v>
      </c>
      <c r="C20" s="140">
        <v>5768.2799999999979</v>
      </c>
      <c r="D20" s="247">
        <f t="shared" si="2"/>
        <v>1.4722684859195815E-2</v>
      </c>
      <c r="E20" s="215">
        <f t="shared" si="3"/>
        <v>1.106849971159592E-2</v>
      </c>
      <c r="F20" s="52">
        <f t="shared" si="4"/>
        <v>-0.1251977233192953</v>
      </c>
      <c r="H20" s="19">
        <v>1376.1810000000003</v>
      </c>
      <c r="I20" s="140">
        <v>1293.778</v>
      </c>
      <c r="J20" s="247">
        <f t="shared" si="5"/>
        <v>2.284838106724664E-2</v>
      </c>
      <c r="K20" s="215">
        <f t="shared" si="6"/>
        <v>1.9743457651882765E-2</v>
      </c>
      <c r="L20" s="52">
        <f t="shared" si="7"/>
        <v>-5.9878024765637826E-2</v>
      </c>
      <c r="N20" s="27">
        <f t="shared" si="0"/>
        <v>2.0870801554791543</v>
      </c>
      <c r="O20" s="152">
        <f t="shared" si="1"/>
        <v>2.2429181662471316</v>
      </c>
      <c r="P20" s="52">
        <f t="shared" si="8"/>
        <v>7.4667956742753783E-2</v>
      </c>
    </row>
    <row r="21" spans="1:16" ht="20.100000000000001" customHeight="1" x14ac:dyDescent="0.25">
      <c r="A21" s="8" t="s">
        <v>201</v>
      </c>
      <c r="B21" s="19">
        <v>7227.3600000000006</v>
      </c>
      <c r="C21" s="140">
        <v>11118.820000000002</v>
      </c>
      <c r="D21" s="247">
        <f t="shared" si="2"/>
        <v>1.6137277786887623E-2</v>
      </c>
      <c r="E21" s="215">
        <f t="shared" si="3"/>
        <v>2.1335416443599653E-2</v>
      </c>
      <c r="F21" s="52">
        <f t="shared" si="4"/>
        <v>0.53843450443868868</v>
      </c>
      <c r="H21" s="19">
        <v>702.15399999999988</v>
      </c>
      <c r="I21" s="140">
        <v>1085.652</v>
      </c>
      <c r="J21" s="247">
        <f t="shared" si="5"/>
        <v>1.1657683226182814E-2</v>
      </c>
      <c r="K21" s="215">
        <f t="shared" si="6"/>
        <v>1.6567389680982231E-2</v>
      </c>
      <c r="L21" s="52">
        <f t="shared" si="7"/>
        <v>0.54617363142558506</v>
      </c>
      <c r="N21" s="27">
        <f t="shared" si="0"/>
        <v>0.97152210489030555</v>
      </c>
      <c r="O21" s="152">
        <f t="shared" si="1"/>
        <v>0.97640936718104976</v>
      </c>
      <c r="P21" s="52">
        <f t="shared" si="8"/>
        <v>5.0305209383743566E-3</v>
      </c>
    </row>
    <row r="22" spans="1:16" ht="20.100000000000001" customHeight="1" x14ac:dyDescent="0.25">
      <c r="A22" s="8" t="s">
        <v>169</v>
      </c>
      <c r="B22" s="19">
        <v>5632.0800000000008</v>
      </c>
      <c r="C22" s="140">
        <v>4681.7699999999995</v>
      </c>
      <c r="D22" s="247">
        <f t="shared" si="2"/>
        <v>1.2575330338875335E-2</v>
      </c>
      <c r="E22" s="215">
        <f t="shared" si="3"/>
        <v>8.9836432861716917E-3</v>
      </c>
      <c r="F22" s="52">
        <f t="shared" si="4"/>
        <v>-0.16873162313035348</v>
      </c>
      <c r="H22" s="19">
        <v>1226.0320000000002</v>
      </c>
      <c r="I22" s="140">
        <v>1084.4039999999995</v>
      </c>
      <c r="J22" s="247">
        <f t="shared" si="5"/>
        <v>2.0355495633669212E-2</v>
      </c>
      <c r="K22" s="215">
        <f t="shared" si="6"/>
        <v>1.654834480995369E-2</v>
      </c>
      <c r="L22" s="52">
        <f t="shared" si="7"/>
        <v>-0.11551737638169363</v>
      </c>
      <c r="N22" s="27">
        <f t="shared" si="0"/>
        <v>2.17687248760671</v>
      </c>
      <c r="O22" s="152">
        <f t="shared" si="1"/>
        <v>2.3162265553412484</v>
      </c>
      <c r="P22" s="52">
        <f t="shared" si="8"/>
        <v>6.4015723717353146E-2</v>
      </c>
    </row>
    <row r="23" spans="1:16" ht="20.100000000000001" customHeight="1" x14ac:dyDescent="0.25">
      <c r="A23" s="8" t="s">
        <v>190</v>
      </c>
      <c r="B23" s="19">
        <v>2562.44</v>
      </c>
      <c r="C23" s="140">
        <v>3432.17</v>
      </c>
      <c r="D23" s="247">
        <f t="shared" si="2"/>
        <v>5.7214260936541582E-3</v>
      </c>
      <c r="E23" s="215">
        <f t="shared" si="3"/>
        <v>6.5858406067576787E-3</v>
      </c>
      <c r="F23" s="52">
        <f t="shared" si="4"/>
        <v>0.33941477654110924</v>
      </c>
      <c r="H23" s="19">
        <v>770.70799999999997</v>
      </c>
      <c r="I23" s="140">
        <v>1066.088</v>
      </c>
      <c r="J23" s="247">
        <f t="shared" si="5"/>
        <v>1.2795867749645954E-2</v>
      </c>
      <c r="K23" s="215">
        <f t="shared" si="6"/>
        <v>1.6268836911108701E-2</v>
      </c>
      <c r="L23" s="52">
        <f t="shared" si="7"/>
        <v>0.38325799135340494</v>
      </c>
      <c r="N23" s="27">
        <f t="shared" si="0"/>
        <v>3.0077114000718064</v>
      </c>
      <c r="O23" s="152">
        <f t="shared" si="1"/>
        <v>3.1061631562539151</v>
      </c>
      <c r="P23" s="52">
        <f t="shared" si="8"/>
        <v>3.2733112684866748E-2</v>
      </c>
    </row>
    <row r="24" spans="1:16" ht="20.100000000000001" customHeight="1" x14ac:dyDescent="0.25">
      <c r="A24" s="8" t="s">
        <v>178</v>
      </c>
      <c r="B24" s="19">
        <v>5633.28</v>
      </c>
      <c r="C24" s="140">
        <v>5852</v>
      </c>
      <c r="D24" s="247">
        <f t="shared" si="2"/>
        <v>1.2578009703587242E-2</v>
      </c>
      <c r="E24" s="215">
        <f t="shared" si="3"/>
        <v>1.1229146350776894E-2</v>
      </c>
      <c r="F24" s="52">
        <f t="shared" si="4"/>
        <v>3.8826403090206817E-2</v>
      </c>
      <c r="H24" s="19">
        <v>932.67300000000012</v>
      </c>
      <c r="I24" s="140">
        <v>1041.8280000000002</v>
      </c>
      <c r="J24" s="247">
        <f t="shared" si="5"/>
        <v>1.5484931208272839E-2</v>
      </c>
      <c r="K24" s="215">
        <f t="shared" si="6"/>
        <v>1.5898621709865002E-2</v>
      </c>
      <c r="L24" s="52">
        <f t="shared" si="7"/>
        <v>0.11703458768507298</v>
      </c>
      <c r="N24" s="27">
        <f t="shared" si="0"/>
        <v>1.6556482191547377</v>
      </c>
      <c r="O24" s="152">
        <f t="shared" si="1"/>
        <v>1.7802939166097065</v>
      </c>
      <c r="P24" s="52">
        <f t="shared" si="8"/>
        <v>7.5285133649106009E-2</v>
      </c>
    </row>
    <row r="25" spans="1:16" ht="20.100000000000001" customHeight="1" x14ac:dyDescent="0.25">
      <c r="A25" s="8" t="s">
        <v>170</v>
      </c>
      <c r="B25" s="19">
        <v>22089.16</v>
      </c>
      <c r="C25" s="140">
        <v>4091.4400000000005</v>
      </c>
      <c r="D25" s="247">
        <f t="shared" si="2"/>
        <v>4.9320763183099574E-2</v>
      </c>
      <c r="E25" s="215">
        <f t="shared" si="3"/>
        <v>7.8508849189033881E-3</v>
      </c>
      <c r="F25" s="52">
        <f t="shared" si="4"/>
        <v>-0.8147761164299594</v>
      </c>
      <c r="H25" s="19">
        <v>1639.2049999999999</v>
      </c>
      <c r="I25" s="140">
        <v>888.35700000000008</v>
      </c>
      <c r="J25" s="247">
        <f t="shared" si="5"/>
        <v>2.7215301248408472E-2</v>
      </c>
      <c r="K25" s="215">
        <f t="shared" si="6"/>
        <v>1.3556606163695487E-2</v>
      </c>
      <c r="L25" s="52">
        <f t="shared" si="7"/>
        <v>-0.45805619187349955</v>
      </c>
      <c r="N25" s="27">
        <f t="shared" si="0"/>
        <v>0.74208571081924346</v>
      </c>
      <c r="O25" s="152">
        <f t="shared" si="1"/>
        <v>2.1712575523532056</v>
      </c>
      <c r="P25" s="52">
        <f t="shared" si="8"/>
        <v>1.9258851379259054</v>
      </c>
    </row>
    <row r="26" spans="1:16" ht="20.100000000000001" customHeight="1" x14ac:dyDescent="0.25">
      <c r="A26" s="8" t="s">
        <v>174</v>
      </c>
      <c r="B26" s="19">
        <v>1833.7100000000003</v>
      </c>
      <c r="C26" s="140">
        <v>5299.82</v>
      </c>
      <c r="D26" s="247">
        <f t="shared" si="2"/>
        <v>4.0943148882294092E-3</v>
      </c>
      <c r="E26" s="215">
        <f t="shared" si="3"/>
        <v>1.0169592346680519E-2</v>
      </c>
      <c r="F26" s="52">
        <f t="shared" si="4"/>
        <v>1.8902171008501885</v>
      </c>
      <c r="H26" s="19">
        <v>334.07700000000006</v>
      </c>
      <c r="I26" s="140">
        <v>749.13100000000009</v>
      </c>
      <c r="J26" s="247">
        <f t="shared" si="5"/>
        <v>5.5465949622924273E-3</v>
      </c>
      <c r="K26" s="215">
        <f t="shared" si="6"/>
        <v>1.1431973780828386E-2</v>
      </c>
      <c r="L26" s="52">
        <f t="shared" si="7"/>
        <v>1.2423902274026646</v>
      </c>
      <c r="N26" s="27">
        <f t="shared" si="0"/>
        <v>1.8218638716045612</v>
      </c>
      <c r="O26" s="152">
        <f t="shared" si="1"/>
        <v>1.41350272273398</v>
      </c>
      <c r="P26" s="52">
        <f t="shared" si="8"/>
        <v>-0.22414470984098678</v>
      </c>
    </row>
    <row r="27" spans="1:16" ht="20.100000000000001" customHeight="1" x14ac:dyDescent="0.25">
      <c r="A27" s="8" t="s">
        <v>205</v>
      </c>
      <c r="B27" s="19">
        <v>17461.419999999998</v>
      </c>
      <c r="C27" s="140">
        <v>13747.810000000003</v>
      </c>
      <c r="D27" s="247">
        <f t="shared" si="2"/>
        <v>3.8987927139856764E-2</v>
      </c>
      <c r="E27" s="215">
        <f t="shared" si="3"/>
        <v>2.6380070145706449E-2</v>
      </c>
      <c r="F27" s="52">
        <f t="shared" si="4"/>
        <v>-0.21267514325868089</v>
      </c>
      <c r="H27" s="19">
        <v>624.37499999999989</v>
      </c>
      <c r="I27" s="140">
        <v>530.25599999999997</v>
      </c>
      <c r="J27" s="247">
        <f t="shared" si="5"/>
        <v>1.0366338387800817E-2</v>
      </c>
      <c r="K27" s="215">
        <f t="shared" si="6"/>
        <v>8.0918727020066403E-3</v>
      </c>
      <c r="L27" s="52">
        <f t="shared" si="7"/>
        <v>-0.15074114114114104</v>
      </c>
      <c r="N27" s="27">
        <f t="shared" si="0"/>
        <v>0.35757401173558623</v>
      </c>
      <c r="O27" s="152">
        <f t="shared" si="1"/>
        <v>0.3857021591075232</v>
      </c>
      <c r="P27" s="52">
        <f t="shared" si="8"/>
        <v>7.8663847060386413E-2</v>
      </c>
    </row>
    <row r="28" spans="1:16" ht="20.100000000000001" customHeight="1" x14ac:dyDescent="0.25">
      <c r="A28" s="8" t="s">
        <v>185</v>
      </c>
      <c r="B28" s="19">
        <v>2108.8200000000002</v>
      </c>
      <c r="C28" s="140">
        <v>2514.67</v>
      </c>
      <c r="D28" s="247">
        <f t="shared" si="2"/>
        <v>4.7085815764738928E-3</v>
      </c>
      <c r="E28" s="215">
        <f t="shared" si="3"/>
        <v>4.8252900638940761E-3</v>
      </c>
      <c r="F28" s="52">
        <f t="shared" ref="F28:F29" si="9">(C28-B28)/B28</f>
        <v>0.19245359964340242</v>
      </c>
      <c r="H28" s="19">
        <v>402.24199999999996</v>
      </c>
      <c r="I28" s="140">
        <v>514.61900000000003</v>
      </c>
      <c r="J28" s="247">
        <f t="shared" si="5"/>
        <v>6.6783210182755175E-3</v>
      </c>
      <c r="K28" s="215">
        <f t="shared" si="6"/>
        <v>7.8532471825570205E-3</v>
      </c>
      <c r="L28" s="52">
        <f t="shared" ref="L28" si="10">(I28-H28)/H28</f>
        <v>0.27937659418956767</v>
      </c>
      <c r="N28" s="27">
        <f t="shared" si="0"/>
        <v>1.9074269022486505</v>
      </c>
      <c r="O28" s="152">
        <f t="shared" si="1"/>
        <v>2.0464673297092659</v>
      </c>
      <c r="P28" s="52">
        <f t="shared" ref="P28" si="11">(O28-N28)/N28</f>
        <v>7.2894236364550447E-2</v>
      </c>
    </row>
    <row r="29" spans="1:16" ht="20.100000000000001" customHeight="1" x14ac:dyDescent="0.25">
      <c r="A29" s="8" t="s">
        <v>181</v>
      </c>
      <c r="B29" s="19">
        <v>3103.4</v>
      </c>
      <c r="C29" s="140">
        <v>1227.0999999999999</v>
      </c>
      <c r="D29" s="247">
        <f t="shared" si="2"/>
        <v>6.9292837057828918E-3</v>
      </c>
      <c r="E29" s="215">
        <f t="shared" si="3"/>
        <v>2.3546284154200834E-3</v>
      </c>
      <c r="F29" s="52">
        <f t="shared" si="9"/>
        <v>-0.6045949603660502</v>
      </c>
      <c r="H29" s="19">
        <v>751.16300000000012</v>
      </c>
      <c r="I29" s="140">
        <v>393.61400000000003</v>
      </c>
      <c r="J29" s="247">
        <f t="shared" si="5"/>
        <v>1.2471367114947951E-2</v>
      </c>
      <c r="K29" s="215">
        <f t="shared" si="6"/>
        <v>6.0066729687691268E-3</v>
      </c>
      <c r="L29" s="52">
        <f t="shared" ref="L29:L32" si="12">(I29-H29)/H29</f>
        <v>-0.47599389213792481</v>
      </c>
      <c r="N29" s="27">
        <f t="shared" ref="N29:N30" si="13">(H29/B29)*10</f>
        <v>2.420451762582974</v>
      </c>
      <c r="O29" s="152">
        <f t="shared" ref="O29:O30" si="14">(I29/C29)*10</f>
        <v>3.207676635970989</v>
      </c>
      <c r="P29" s="52">
        <f t="shared" ref="P29:P30" si="15">(O29-N29)/N29</f>
        <v>0.32523881928055098</v>
      </c>
    </row>
    <row r="30" spans="1:16" ht="20.100000000000001" customHeight="1" x14ac:dyDescent="0.25">
      <c r="A30" s="8" t="s">
        <v>202</v>
      </c>
      <c r="B30" s="19">
        <v>1582.17</v>
      </c>
      <c r="C30" s="140">
        <v>1542.52</v>
      </c>
      <c r="D30" s="247">
        <f t="shared" si="2"/>
        <v>3.5326753885346774E-3</v>
      </c>
      <c r="E30" s="215">
        <f t="shared" si="3"/>
        <v>2.9598740309296611E-3</v>
      </c>
      <c r="F30" s="52">
        <f t="shared" si="4"/>
        <v>-2.5060518149124359E-2</v>
      </c>
      <c r="H30" s="19">
        <v>399.08499999999998</v>
      </c>
      <c r="I30" s="140">
        <v>385.36899999999997</v>
      </c>
      <c r="J30" s="247">
        <f t="shared" si="5"/>
        <v>6.6259061549477308E-3</v>
      </c>
      <c r="K30" s="215">
        <f t="shared" si="6"/>
        <v>5.880851685411569E-3</v>
      </c>
      <c r="L30" s="52">
        <f t="shared" si="12"/>
        <v>-3.4368618214164925E-2</v>
      </c>
      <c r="N30" s="27">
        <f t="shared" si="13"/>
        <v>2.5223901350676599</v>
      </c>
      <c r="O30" s="152">
        <f t="shared" si="14"/>
        <v>2.498307963592044</v>
      </c>
      <c r="P30" s="52">
        <f t="shared" si="15"/>
        <v>-9.5473619012428831E-3</v>
      </c>
    </row>
    <row r="31" spans="1:16" ht="20.100000000000001" customHeight="1" x14ac:dyDescent="0.25">
      <c r="A31" s="8" t="s">
        <v>219</v>
      </c>
      <c r="B31" s="19">
        <v>1374.4</v>
      </c>
      <c r="C31" s="140">
        <v>1458.56</v>
      </c>
      <c r="D31" s="247">
        <f t="shared" si="2"/>
        <v>3.0687657167068399E-3</v>
      </c>
      <c r="E31" s="215">
        <f t="shared" si="3"/>
        <v>2.7987668662660882E-3</v>
      </c>
      <c r="F31" s="52">
        <f t="shared" si="4"/>
        <v>6.123399301513377E-2</v>
      </c>
      <c r="H31" s="19">
        <v>334.59499999999997</v>
      </c>
      <c r="I31" s="140">
        <v>383.39999999999992</v>
      </c>
      <c r="J31" s="247">
        <f t="shared" si="5"/>
        <v>5.5551951837697127E-3</v>
      </c>
      <c r="K31" s="215">
        <f t="shared" si="6"/>
        <v>5.8508041284763305E-3</v>
      </c>
      <c r="L31" s="52">
        <f t="shared" si="12"/>
        <v>0.14586290888985176</v>
      </c>
      <c r="N31" s="27">
        <f t="shared" ref="N31:N32" si="16">(H31/B31)*10</f>
        <v>2.434480500582072</v>
      </c>
      <c r="O31" s="152">
        <f t="shared" ref="O31:O32" si="17">(I31/C31)*10</f>
        <v>2.6286200087757781</v>
      </c>
      <c r="P31" s="52">
        <f t="shared" ref="P31:P32" si="18">(O31-N31)/N31</f>
        <v>7.9745764300551303E-2</v>
      </c>
    </row>
    <row r="32" spans="1:16" ht="20.100000000000001" customHeight="1" thickBot="1" x14ac:dyDescent="0.3">
      <c r="A32" s="8" t="s">
        <v>17</v>
      </c>
      <c r="B32" s="19">
        <f>B33-SUM(B7:B31)</f>
        <v>30132.199999999837</v>
      </c>
      <c r="C32" s="140">
        <f>C33-SUM(C7:C31)</f>
        <v>27004.519999999669</v>
      </c>
      <c r="D32" s="247">
        <f t="shared" si="2"/>
        <v>6.7279294476828677E-2</v>
      </c>
      <c r="E32" s="215">
        <f t="shared" si="3"/>
        <v>5.1817790022638067E-2</v>
      </c>
      <c r="F32" s="52">
        <f t="shared" si="4"/>
        <v>-0.10379859419492053</v>
      </c>
      <c r="H32" s="19">
        <f>H33-SUM(H7:H31)</f>
        <v>5678.5790000000197</v>
      </c>
      <c r="I32" s="140">
        <f>I33-SUM(I7:I31)</f>
        <v>5675.4870000000083</v>
      </c>
      <c r="J32" s="247">
        <f t="shared" si="5"/>
        <v>9.4279994355731395E-2</v>
      </c>
      <c r="K32" s="215">
        <f t="shared" si="6"/>
        <v>8.6609709887099109E-2</v>
      </c>
      <c r="L32" s="52">
        <f t="shared" si="12"/>
        <v>-5.4450241865288058E-4</v>
      </c>
      <c r="N32" s="27">
        <f t="shared" si="16"/>
        <v>1.8845550606992023</v>
      </c>
      <c r="O32" s="152">
        <f t="shared" si="17"/>
        <v>2.1016803853577395</v>
      </c>
      <c r="P32" s="52">
        <f t="shared" si="18"/>
        <v>0.11521304375048609</v>
      </c>
    </row>
    <row r="33" spans="1:16" ht="26.25" customHeight="1" thickBot="1" x14ac:dyDescent="0.3">
      <c r="A33" s="12" t="s">
        <v>18</v>
      </c>
      <c r="B33" s="17">
        <v>447867.35999999993</v>
      </c>
      <c r="C33" s="145">
        <v>521143.79999999964</v>
      </c>
      <c r="D33" s="243">
        <f>SUM(D7:D32)</f>
        <v>1</v>
      </c>
      <c r="E33" s="244">
        <f>SUM(E7:E32)</f>
        <v>1.0000000000000002</v>
      </c>
      <c r="F33" s="57">
        <f t="shared" si="4"/>
        <v>0.16361192295861821</v>
      </c>
      <c r="G33" s="1"/>
      <c r="H33" s="17">
        <v>60231.00700000002</v>
      </c>
      <c r="I33" s="145">
        <v>65529.45400000002</v>
      </c>
      <c r="J33" s="243">
        <f>SUM(J7:J32)</f>
        <v>0.99999999999999967</v>
      </c>
      <c r="K33" s="244">
        <f>SUM(K7:K32)</f>
        <v>0.99999999999999989</v>
      </c>
      <c r="L33" s="57">
        <f t="shared" si="7"/>
        <v>8.796876001093587E-2</v>
      </c>
      <c r="N33" s="29">
        <f t="shared" si="0"/>
        <v>1.3448402893213749</v>
      </c>
      <c r="O33" s="146">
        <f t="shared" si="1"/>
        <v>1.2574159761662722</v>
      </c>
      <c r="P33" s="57">
        <f t="shared" si="8"/>
        <v>-6.5007208550554516E-2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176</v>
      </c>
      <c r="B39" s="39">
        <v>24973.53</v>
      </c>
      <c r="C39" s="147">
        <v>105286.88000000002</v>
      </c>
      <c r="D39" s="247">
        <f t="shared" ref="D39:D61" si="19">B39/$B$62</f>
        <v>0.1466080473916761</v>
      </c>
      <c r="E39" s="246">
        <f t="shared" ref="E39:E61" si="20">C39/$C$62</f>
        <v>0.43972028467355034</v>
      </c>
      <c r="F39" s="52">
        <f>(C39-B39)/B39</f>
        <v>3.2159390362515841</v>
      </c>
      <c r="H39" s="39">
        <v>2338.721</v>
      </c>
      <c r="I39" s="147">
        <v>5936.652000000001</v>
      </c>
      <c r="J39" s="247">
        <f t="shared" ref="J39:J61" si="21">H39/$H$62</f>
        <v>0.10284538845014486</v>
      </c>
      <c r="K39" s="246">
        <f t="shared" ref="K39:K61" si="22">I39/$I$62</f>
        <v>0.21569817402264052</v>
      </c>
      <c r="L39" s="52">
        <f>(I39-H39)/H39</f>
        <v>1.5384182208993724</v>
      </c>
      <c r="N39" s="27">
        <f t="shared" ref="N39:N62" si="23">(H39/B39)*10</f>
        <v>0.93647994496572973</v>
      </c>
      <c r="O39" s="151">
        <f t="shared" ref="O39:O62" si="24">(I39/C39)*10</f>
        <v>0.56385486966657195</v>
      </c>
      <c r="P39" s="61">
        <f t="shared" si="8"/>
        <v>-0.39789968520126068</v>
      </c>
    </row>
    <row r="40" spans="1:16" ht="20.100000000000001" customHeight="1" x14ac:dyDescent="0.25">
      <c r="A40" s="38" t="s">
        <v>165</v>
      </c>
      <c r="B40" s="19">
        <v>40213.530000000013</v>
      </c>
      <c r="C40" s="140">
        <v>38197.630000000019</v>
      </c>
      <c r="D40" s="247">
        <f t="shared" si="19"/>
        <v>0.236075040734193</v>
      </c>
      <c r="E40" s="215">
        <f t="shared" si="20"/>
        <v>0.15952863963159467</v>
      </c>
      <c r="F40" s="52">
        <f t="shared" ref="F40:F62" si="25">(C40-B40)/B40</f>
        <v>-5.0129894092858632E-2</v>
      </c>
      <c r="H40" s="19">
        <v>5610.7639999999992</v>
      </c>
      <c r="I40" s="140">
        <v>5713.6500000000015</v>
      </c>
      <c r="J40" s="247">
        <f t="shared" si="21"/>
        <v>0.24673366471763347</v>
      </c>
      <c r="K40" s="215">
        <f t="shared" si="22"/>
        <v>0.20759577485836464</v>
      </c>
      <c r="L40" s="52">
        <f t="shared" ref="L40:L62" si="26">(I40-H40)/H40</f>
        <v>1.8337253179781268E-2</v>
      </c>
      <c r="N40" s="27">
        <f t="shared" si="23"/>
        <v>1.395242844883301</v>
      </c>
      <c r="O40" s="152">
        <f t="shared" si="24"/>
        <v>1.4958126983270947</v>
      </c>
      <c r="P40" s="52">
        <f t="shared" si="8"/>
        <v>7.2080536956421734E-2</v>
      </c>
    </row>
    <row r="41" spans="1:16" ht="20.100000000000001" customHeight="1" x14ac:dyDescent="0.25">
      <c r="A41" s="38" t="s">
        <v>168</v>
      </c>
      <c r="B41" s="19">
        <v>26996.629999999997</v>
      </c>
      <c r="C41" s="140">
        <v>32556.17</v>
      </c>
      <c r="D41" s="247">
        <f t="shared" si="19"/>
        <v>0.15848473205251901</v>
      </c>
      <c r="E41" s="215">
        <f t="shared" si="20"/>
        <v>0.13596763756586286</v>
      </c>
      <c r="F41" s="52">
        <f t="shared" si="25"/>
        <v>0.2059345925769254</v>
      </c>
      <c r="H41" s="19">
        <v>2877.2809999999999</v>
      </c>
      <c r="I41" s="140">
        <v>2974.8710000000005</v>
      </c>
      <c r="J41" s="247">
        <f t="shared" si="21"/>
        <v>0.12652859495648316</v>
      </c>
      <c r="K41" s="215">
        <f t="shared" si="22"/>
        <v>0.10808688847736177</v>
      </c>
      <c r="L41" s="52">
        <f t="shared" si="26"/>
        <v>3.3917438025691825E-2</v>
      </c>
      <c r="N41" s="27">
        <f t="shared" si="23"/>
        <v>1.0657926563426621</v>
      </c>
      <c r="O41" s="152">
        <f t="shared" si="24"/>
        <v>0.91376565486665062</v>
      </c>
      <c r="P41" s="52">
        <f t="shared" si="8"/>
        <v>-0.14264219271101206</v>
      </c>
    </row>
    <row r="42" spans="1:16" ht="20.100000000000001" customHeight="1" x14ac:dyDescent="0.25">
      <c r="A42" s="38" t="s">
        <v>183</v>
      </c>
      <c r="B42" s="19">
        <v>4859.6400000000003</v>
      </c>
      <c r="C42" s="140">
        <v>9167.68</v>
      </c>
      <c r="D42" s="247">
        <f t="shared" si="19"/>
        <v>2.8528699444030737E-2</v>
      </c>
      <c r="E42" s="215">
        <f t="shared" si="20"/>
        <v>3.8287912600278529E-2</v>
      </c>
      <c r="F42" s="52">
        <f t="shared" si="25"/>
        <v>0.88649364973537126</v>
      </c>
      <c r="H42" s="19">
        <v>1452.64</v>
      </c>
      <c r="I42" s="140">
        <v>2736.2689999999998</v>
      </c>
      <c r="J42" s="247">
        <f t="shared" si="21"/>
        <v>6.3879926283733054E-2</v>
      </c>
      <c r="K42" s="215">
        <f t="shared" si="22"/>
        <v>9.9417689791275701E-2</v>
      </c>
      <c r="L42" s="52">
        <f t="shared" si="26"/>
        <v>0.8836525223042182</v>
      </c>
      <c r="N42" s="27">
        <f t="shared" si="23"/>
        <v>2.9891926150908299</v>
      </c>
      <c r="O42" s="152">
        <f t="shared" si="24"/>
        <v>2.984690783273412</v>
      </c>
      <c r="P42" s="52">
        <f t="shared" si="8"/>
        <v>-1.5060360428734464E-3</v>
      </c>
    </row>
    <row r="43" spans="1:16" ht="20.100000000000001" customHeight="1" x14ac:dyDescent="0.25">
      <c r="A43" s="38" t="s">
        <v>177</v>
      </c>
      <c r="B43" s="19">
        <v>9966.3599999999988</v>
      </c>
      <c r="C43" s="140">
        <v>8810.9499999999989</v>
      </c>
      <c r="D43" s="247">
        <f t="shared" si="19"/>
        <v>5.8507891323433446E-2</v>
      </c>
      <c r="E43" s="215">
        <f t="shared" si="20"/>
        <v>3.6798064889418482E-2</v>
      </c>
      <c r="F43" s="52">
        <f t="shared" si="25"/>
        <v>-0.11593099185660562</v>
      </c>
      <c r="H43" s="19">
        <v>1756.6419999999996</v>
      </c>
      <c r="I43" s="140">
        <v>1734.607</v>
      </c>
      <c r="J43" s="247">
        <f t="shared" si="21"/>
        <v>7.7248431453704539E-2</v>
      </c>
      <c r="K43" s="215">
        <f t="shared" si="22"/>
        <v>6.3024001162084342E-2</v>
      </c>
      <c r="L43" s="52">
        <f t="shared" si="26"/>
        <v>-1.2543819400879423E-2</v>
      </c>
      <c r="N43" s="27">
        <f t="shared" si="23"/>
        <v>1.7625712898189507</v>
      </c>
      <c r="O43" s="152">
        <f t="shared" si="24"/>
        <v>1.9686946356522284</v>
      </c>
      <c r="P43" s="52">
        <f t="shared" si="8"/>
        <v>0.11694468588243621</v>
      </c>
    </row>
    <row r="44" spans="1:16" ht="20.100000000000001" customHeight="1" x14ac:dyDescent="0.25">
      <c r="A44" s="38" t="s">
        <v>172</v>
      </c>
      <c r="B44" s="19">
        <v>11355.199999999999</v>
      </c>
      <c r="C44" s="140">
        <v>11139.119999999997</v>
      </c>
      <c r="D44" s="247">
        <f t="shared" si="19"/>
        <v>6.6661128792844276E-2</v>
      </c>
      <c r="E44" s="215">
        <f t="shared" si="20"/>
        <v>4.65214375942457E-2</v>
      </c>
      <c r="F44" s="52">
        <f t="shared" si="25"/>
        <v>-1.9029167253769352E-2</v>
      </c>
      <c r="H44" s="19">
        <v>1582.4189999999999</v>
      </c>
      <c r="I44" s="140">
        <v>1602.4829999999999</v>
      </c>
      <c r="J44" s="247">
        <f t="shared" si="21"/>
        <v>6.9586965159969816E-2</v>
      </c>
      <c r="K44" s="215">
        <f t="shared" si="22"/>
        <v>5.8223499878773927E-2</v>
      </c>
      <c r="L44" s="52">
        <f t="shared" si="26"/>
        <v>1.2679321974774114E-2</v>
      </c>
      <c r="N44" s="27">
        <f t="shared" si="23"/>
        <v>1.3935633013949555</v>
      </c>
      <c r="O44" s="152">
        <f t="shared" si="24"/>
        <v>1.4386082563075004</v>
      </c>
      <c r="P44" s="52">
        <f t="shared" si="8"/>
        <v>3.2323580039353032E-2</v>
      </c>
    </row>
    <row r="45" spans="1:16" ht="20.100000000000001" customHeight="1" x14ac:dyDescent="0.25">
      <c r="A45" s="38" t="s">
        <v>180</v>
      </c>
      <c r="B45" s="19">
        <v>9776.7000000000007</v>
      </c>
      <c r="C45" s="140">
        <v>10123.689999999999</v>
      </c>
      <c r="D45" s="247">
        <f t="shared" si="19"/>
        <v>5.7394485158253558E-2</v>
      </c>
      <c r="E45" s="215">
        <f t="shared" si="20"/>
        <v>4.2280594208383544E-2</v>
      </c>
      <c r="F45" s="52">
        <f t="shared" si="25"/>
        <v>3.549152577045403E-2</v>
      </c>
      <c r="H45" s="19">
        <v>1252.5690000000002</v>
      </c>
      <c r="I45" s="140">
        <v>1347.9429999999998</v>
      </c>
      <c r="J45" s="247">
        <f t="shared" si="21"/>
        <v>5.5081792725857219E-2</v>
      </c>
      <c r="K45" s="215">
        <f t="shared" si="22"/>
        <v>4.8975221014571857E-2</v>
      </c>
      <c r="L45" s="52">
        <f t="shared" si="26"/>
        <v>7.6142711499326235E-2</v>
      </c>
      <c r="N45" s="27">
        <f t="shared" si="23"/>
        <v>1.2811776979962566</v>
      </c>
      <c r="O45" s="152">
        <f t="shared" si="24"/>
        <v>1.3314739981172872</v>
      </c>
      <c r="P45" s="52">
        <f t="shared" si="8"/>
        <v>3.9257864228899146E-2</v>
      </c>
    </row>
    <row r="46" spans="1:16" ht="20.100000000000001" customHeight="1" x14ac:dyDescent="0.25">
      <c r="A46" s="38" t="s">
        <v>171</v>
      </c>
      <c r="B46" s="19">
        <v>6593.81</v>
      </c>
      <c r="C46" s="140">
        <v>5768.2799999999979</v>
      </c>
      <c r="D46" s="247">
        <f t="shared" si="19"/>
        <v>3.8709209670066982E-2</v>
      </c>
      <c r="E46" s="215">
        <f t="shared" si="20"/>
        <v>2.4090653305300198E-2</v>
      </c>
      <c r="F46" s="52">
        <f t="shared" si="25"/>
        <v>-0.1251977233192953</v>
      </c>
      <c r="H46" s="19">
        <v>1376.1810000000003</v>
      </c>
      <c r="I46" s="140">
        <v>1293.778</v>
      </c>
      <c r="J46" s="247">
        <f t="shared" si="21"/>
        <v>6.0517637427768778E-2</v>
      </c>
      <c r="K46" s="215">
        <f t="shared" si="22"/>
        <v>4.7007227674902251E-2</v>
      </c>
      <c r="L46" s="52">
        <f t="shared" si="26"/>
        <v>-5.9878024765637826E-2</v>
      </c>
      <c r="N46" s="27">
        <f t="shared" si="23"/>
        <v>2.0870801554791543</v>
      </c>
      <c r="O46" s="152">
        <f t="shared" si="24"/>
        <v>2.2429181662471316</v>
      </c>
      <c r="P46" s="52">
        <f t="shared" si="8"/>
        <v>7.4667956742753783E-2</v>
      </c>
    </row>
    <row r="47" spans="1:16" ht="20.100000000000001" customHeight="1" x14ac:dyDescent="0.25">
      <c r="A47" s="38" t="s">
        <v>190</v>
      </c>
      <c r="B47" s="19">
        <v>2562.44</v>
      </c>
      <c r="C47" s="140">
        <v>3432.17</v>
      </c>
      <c r="D47" s="247">
        <f t="shared" si="19"/>
        <v>1.5042900421299132E-2</v>
      </c>
      <c r="E47" s="215">
        <f t="shared" si="20"/>
        <v>1.4334119972479182E-2</v>
      </c>
      <c r="F47" s="52">
        <f t="shared" si="25"/>
        <v>0.33941477654110924</v>
      </c>
      <c r="H47" s="19">
        <v>770.70799999999997</v>
      </c>
      <c r="I47" s="140">
        <v>1066.088</v>
      </c>
      <c r="J47" s="247">
        <f t="shared" si="21"/>
        <v>3.3891927956192398E-2</v>
      </c>
      <c r="K47" s="215">
        <f t="shared" si="22"/>
        <v>3.8734497987661862E-2</v>
      </c>
      <c r="L47" s="52">
        <f t="shared" si="26"/>
        <v>0.38325799135340494</v>
      </c>
      <c r="N47" s="27">
        <f t="shared" si="23"/>
        <v>3.0077114000718064</v>
      </c>
      <c r="O47" s="152">
        <f t="shared" si="24"/>
        <v>3.1061631562539151</v>
      </c>
      <c r="P47" s="52">
        <f t="shared" si="8"/>
        <v>3.2733112684866748E-2</v>
      </c>
    </row>
    <row r="48" spans="1:16" ht="20.100000000000001" customHeight="1" x14ac:dyDescent="0.25">
      <c r="A48" s="38" t="s">
        <v>178</v>
      </c>
      <c r="B48" s="19">
        <v>5633.28</v>
      </c>
      <c r="C48" s="140">
        <v>5852</v>
      </c>
      <c r="D48" s="247">
        <f t="shared" si="19"/>
        <v>3.3070382169063849E-2</v>
      </c>
      <c r="E48" s="215">
        <f t="shared" si="20"/>
        <v>2.4440301639763816E-2</v>
      </c>
      <c r="F48" s="52">
        <f t="shared" si="25"/>
        <v>3.8826403090206817E-2</v>
      </c>
      <c r="H48" s="19">
        <v>932.67300000000012</v>
      </c>
      <c r="I48" s="140">
        <v>1041.8280000000002</v>
      </c>
      <c r="J48" s="247">
        <f t="shared" si="21"/>
        <v>4.1014348005581673E-2</v>
      </c>
      <c r="K48" s="215">
        <f t="shared" si="22"/>
        <v>3.7853052064641748E-2</v>
      </c>
      <c r="L48" s="52">
        <f t="shared" si="26"/>
        <v>0.11703458768507298</v>
      </c>
      <c r="N48" s="27">
        <f t="shared" si="23"/>
        <v>1.6556482191547377</v>
      </c>
      <c r="O48" s="152">
        <f t="shared" si="24"/>
        <v>1.7802939166097065</v>
      </c>
      <c r="P48" s="52">
        <f t="shared" si="8"/>
        <v>7.5285133649106009E-2</v>
      </c>
    </row>
    <row r="49" spans="1:16" ht="20.100000000000001" customHeight="1" x14ac:dyDescent="0.25">
      <c r="A49" s="38" t="s">
        <v>170</v>
      </c>
      <c r="B49" s="19">
        <v>22089.16</v>
      </c>
      <c r="C49" s="140">
        <v>4091.4400000000005</v>
      </c>
      <c r="D49" s="247">
        <f t="shared" si="19"/>
        <v>0.12967524479408063</v>
      </c>
      <c r="E49" s="215">
        <f t="shared" si="20"/>
        <v>1.7087496196342322E-2</v>
      </c>
      <c r="F49" s="52">
        <f>(C49-B49)/B49</f>
        <v>-0.8147761164299594</v>
      </c>
      <c r="H49" s="19">
        <v>1639.2049999999999</v>
      </c>
      <c r="I49" s="140">
        <v>888.35700000000008</v>
      </c>
      <c r="J49" s="247">
        <f t="shared" si="21"/>
        <v>7.2084132726571354E-2</v>
      </c>
      <c r="K49" s="215">
        <f t="shared" si="22"/>
        <v>3.2276943769018442E-2</v>
      </c>
      <c r="L49" s="52">
        <f t="shared" si="26"/>
        <v>-0.45805619187349955</v>
      </c>
      <c r="N49" s="27">
        <f t="shared" si="23"/>
        <v>0.74208571081924346</v>
      </c>
      <c r="O49" s="152">
        <f t="shared" si="24"/>
        <v>2.1712575523532056</v>
      </c>
      <c r="P49" s="52">
        <f t="shared" si="8"/>
        <v>1.9258851379259054</v>
      </c>
    </row>
    <row r="50" spans="1:16" ht="20.100000000000001" customHeight="1" x14ac:dyDescent="0.25">
      <c r="A50" s="38" t="s">
        <v>186</v>
      </c>
      <c r="B50" s="19">
        <v>1118.7599999999998</v>
      </c>
      <c r="C50" s="140">
        <v>1087.5300000000002</v>
      </c>
      <c r="D50" s="247">
        <f t="shared" si="19"/>
        <v>6.5677226687581424E-3</v>
      </c>
      <c r="E50" s="215">
        <f t="shared" si="20"/>
        <v>4.5419619347731284E-3</v>
      </c>
      <c r="F50" s="52">
        <f t="shared" ref="F50:F53" si="27">(C50-B50)/B50</f>
        <v>-2.7914834280810513E-2</v>
      </c>
      <c r="H50" s="19">
        <v>302.62599999999998</v>
      </c>
      <c r="I50" s="140">
        <v>297.84400000000005</v>
      </c>
      <c r="J50" s="247">
        <f t="shared" si="21"/>
        <v>1.3307995492028992E-2</v>
      </c>
      <c r="K50" s="215">
        <f t="shared" si="22"/>
        <v>1.0821656203462718E-2</v>
      </c>
      <c r="L50" s="52">
        <f t="shared" si="26"/>
        <v>-1.5801682604931255E-2</v>
      </c>
      <c r="N50" s="27">
        <f t="shared" ref="N50" si="28">(H50/B50)*10</f>
        <v>2.7050126926239768</v>
      </c>
      <c r="O50" s="152">
        <f t="shared" ref="O50" si="29">(I50/C50)*10</f>
        <v>2.7387198514063984</v>
      </c>
      <c r="P50" s="52">
        <f t="shared" ref="P50" si="30">(O50-N50)/N50</f>
        <v>1.2460998380648711E-2</v>
      </c>
    </row>
    <row r="51" spans="1:16" ht="20.100000000000001" customHeight="1" x14ac:dyDescent="0.25">
      <c r="A51" s="38" t="s">
        <v>179</v>
      </c>
      <c r="B51" s="19">
        <v>1148.6099999999999</v>
      </c>
      <c r="C51" s="140">
        <v>1627.4599999999998</v>
      </c>
      <c r="D51" s="247">
        <f t="shared" si="19"/>
        <v>6.74295821674201E-3</v>
      </c>
      <c r="E51" s="215">
        <f t="shared" si="20"/>
        <v>6.7969264023667146E-3</v>
      </c>
      <c r="F51" s="52">
        <f t="shared" si="27"/>
        <v>0.41689520376803263</v>
      </c>
      <c r="H51" s="19">
        <v>209.48699999999999</v>
      </c>
      <c r="I51" s="140">
        <v>297.13300000000004</v>
      </c>
      <c r="J51" s="247">
        <f t="shared" si="21"/>
        <v>9.2122026912382863E-3</v>
      </c>
      <c r="K51" s="215">
        <f t="shared" si="22"/>
        <v>1.0795823225257139E-2</v>
      </c>
      <c r="L51" s="52">
        <f t="shared" si="26"/>
        <v>0.41838395699971859</v>
      </c>
      <c r="N51" s="27">
        <f t="shared" ref="N51:N52" si="31">(H51/B51)*10</f>
        <v>1.8238305430041528</v>
      </c>
      <c r="O51" s="152">
        <f t="shared" ref="O51:O52" si="32">(I51/C51)*10</f>
        <v>1.8257468693547005</v>
      </c>
      <c r="P51" s="52">
        <f t="shared" ref="P51:P52" si="33">(O51-N51)/N51</f>
        <v>1.0507151324438383E-3</v>
      </c>
    </row>
    <row r="52" spans="1:16" ht="20.100000000000001" customHeight="1" x14ac:dyDescent="0.25">
      <c r="A52" s="38" t="s">
        <v>196</v>
      </c>
      <c r="B52" s="19">
        <v>711.34</v>
      </c>
      <c r="C52" s="140">
        <v>765.57</v>
      </c>
      <c r="D52" s="247">
        <f t="shared" si="19"/>
        <v>4.175948231251044E-3</v>
      </c>
      <c r="E52" s="215">
        <f t="shared" si="20"/>
        <v>3.1973277044350622E-3</v>
      </c>
      <c r="F52" s="52">
        <f t="shared" si="27"/>
        <v>7.6236398909101152E-2</v>
      </c>
      <c r="H52" s="19">
        <v>173.01800000000003</v>
      </c>
      <c r="I52" s="140">
        <v>165.45599999999999</v>
      </c>
      <c r="J52" s="247">
        <f t="shared" si="21"/>
        <v>7.6084763504783879E-3</v>
      </c>
      <c r="K52" s="215">
        <f t="shared" si="22"/>
        <v>6.0115629282447422E-3</v>
      </c>
      <c r="L52" s="52">
        <f t="shared" si="26"/>
        <v>-4.3706435168595403E-2</v>
      </c>
      <c r="N52" s="27">
        <f t="shared" si="31"/>
        <v>2.4322827339949957</v>
      </c>
      <c r="O52" s="152">
        <f t="shared" si="32"/>
        <v>2.1612132136839217</v>
      </c>
      <c r="P52" s="52">
        <f t="shared" si="33"/>
        <v>-0.11144655040405008</v>
      </c>
    </row>
    <row r="53" spans="1:16" ht="20.100000000000001" customHeight="1" x14ac:dyDescent="0.25">
      <c r="A53" s="38" t="s">
        <v>193</v>
      </c>
      <c r="B53" s="19">
        <v>196.67000000000002</v>
      </c>
      <c r="C53" s="140">
        <v>451.06</v>
      </c>
      <c r="D53" s="247">
        <f t="shared" si="19"/>
        <v>1.1545586339024136E-3</v>
      </c>
      <c r="E53" s="215">
        <f t="shared" si="20"/>
        <v>1.8838076653506265E-3</v>
      </c>
      <c r="F53" s="52">
        <f t="shared" si="27"/>
        <v>1.2934865510754052</v>
      </c>
      <c r="H53" s="19">
        <v>46.969000000000001</v>
      </c>
      <c r="I53" s="140">
        <v>91.900999999999982</v>
      </c>
      <c r="J53" s="247">
        <f t="shared" si="21"/>
        <v>2.0654644355247395E-3</v>
      </c>
      <c r="K53" s="215">
        <f t="shared" si="22"/>
        <v>3.3390668496072668E-3</v>
      </c>
      <c r="L53" s="52">
        <f t="shared" si="26"/>
        <v>0.95663096936277081</v>
      </c>
      <c r="N53" s="27">
        <f t="shared" ref="N53" si="34">(H53/B53)*10</f>
        <v>2.388213759088829</v>
      </c>
      <c r="O53" s="152">
        <f t="shared" ref="O53" si="35">(I53/C53)*10</f>
        <v>2.0374451292510969</v>
      </c>
      <c r="P53" s="52">
        <f t="shared" ref="P53" si="36">(O53-N53)/N53</f>
        <v>-0.146874888607777</v>
      </c>
    </row>
    <row r="54" spans="1:16" ht="20.100000000000001" customHeight="1" x14ac:dyDescent="0.25">
      <c r="A54" s="38" t="s">
        <v>191</v>
      </c>
      <c r="B54" s="19">
        <v>276.17</v>
      </c>
      <c r="C54" s="140">
        <v>280.98</v>
      </c>
      <c r="D54" s="247">
        <f t="shared" si="19"/>
        <v>1.6212663747639678E-3</v>
      </c>
      <c r="E54" s="215">
        <f t="shared" si="20"/>
        <v>1.1734852964355497E-3</v>
      </c>
      <c r="F54" s="52">
        <f t="shared" ref="F54" si="37">(C54-B54)/B54</f>
        <v>1.7416808487525807E-2</v>
      </c>
      <c r="H54" s="19">
        <v>86.866999999999976</v>
      </c>
      <c r="I54" s="140">
        <v>81.509</v>
      </c>
      <c r="J54" s="247">
        <f t="shared" si="21"/>
        <v>3.8199812455178414E-3</v>
      </c>
      <c r="K54" s="215">
        <f t="shared" si="22"/>
        <v>2.9614911681552841E-3</v>
      </c>
      <c r="L54" s="52">
        <f t="shared" si="26"/>
        <v>-6.1680500074826769E-2</v>
      </c>
      <c r="N54" s="27">
        <f t="shared" si="23"/>
        <v>3.1454176775174703</v>
      </c>
      <c r="O54" s="152">
        <f t="shared" si="24"/>
        <v>2.9008826250978714</v>
      </c>
      <c r="P54" s="52">
        <f t="shared" ref="P54" si="38">(O54-N54)/N54</f>
        <v>-7.7743268936098439E-2</v>
      </c>
    </row>
    <row r="55" spans="1:16" ht="20.100000000000001" customHeight="1" x14ac:dyDescent="0.25">
      <c r="A55" s="38" t="s">
        <v>198</v>
      </c>
      <c r="B55" s="19">
        <v>53.650000000000006</v>
      </c>
      <c r="C55" s="140">
        <v>101.47</v>
      </c>
      <c r="D55" s="247">
        <f t="shared" si="19"/>
        <v>3.1495434336128791E-4</v>
      </c>
      <c r="E55" s="215">
        <f t="shared" si="20"/>
        <v>4.2377946127594571E-4</v>
      </c>
      <c r="F55" s="52">
        <f t="shared" ref="F55:F56" si="39">(C55-B55)/B55</f>
        <v>0.89133271202236697</v>
      </c>
      <c r="H55" s="19">
        <v>18.523</v>
      </c>
      <c r="I55" s="140">
        <v>77.409000000000006</v>
      </c>
      <c r="J55" s="247">
        <f t="shared" si="21"/>
        <v>8.1454997422182173E-4</v>
      </c>
      <c r="K55" s="215">
        <f t="shared" si="22"/>
        <v>2.8125246271667229E-3</v>
      </c>
      <c r="L55" s="52">
        <f t="shared" ref="L55:L56" si="40">(I55-H55)/H55</f>
        <v>3.1790746639313294</v>
      </c>
      <c r="N55" s="27">
        <f t="shared" si="23"/>
        <v>3.452562907735321</v>
      </c>
      <c r="O55" s="152">
        <f t="shared" si="24"/>
        <v>7.6287572681580773</v>
      </c>
      <c r="P55" s="52">
        <f t="shared" ref="P55:P56" si="41">(O55-N55)/N55</f>
        <v>1.2095925467617605</v>
      </c>
    </row>
    <row r="56" spans="1:16" ht="20.100000000000001" customHeight="1" x14ac:dyDescent="0.25">
      <c r="A56" s="38" t="s">
        <v>192</v>
      </c>
      <c r="B56" s="19">
        <v>492.13000000000005</v>
      </c>
      <c r="C56" s="140">
        <v>183.32</v>
      </c>
      <c r="D56" s="247">
        <f t="shared" si="19"/>
        <v>2.8890676793735435E-3</v>
      </c>
      <c r="E56" s="215">
        <f t="shared" si="20"/>
        <v>7.6561792491481586E-4</v>
      </c>
      <c r="F56" s="52">
        <f t="shared" si="39"/>
        <v>-0.62749679962611515</v>
      </c>
      <c r="H56" s="19">
        <v>93.716999999999999</v>
      </c>
      <c r="I56" s="140">
        <v>43.83700000000001</v>
      </c>
      <c r="J56" s="247">
        <f t="shared" si="21"/>
        <v>4.1212103835310951E-3</v>
      </c>
      <c r="K56" s="215">
        <f t="shared" si="22"/>
        <v>1.5927429895891646E-3</v>
      </c>
      <c r="L56" s="52">
        <f t="shared" si="40"/>
        <v>-0.53224068205341601</v>
      </c>
      <c r="N56" s="27">
        <f t="shared" si="23"/>
        <v>1.9043139007985692</v>
      </c>
      <c r="O56" s="152">
        <f t="shared" si="24"/>
        <v>2.3912830024001752</v>
      </c>
      <c r="P56" s="52">
        <f t="shared" si="41"/>
        <v>0.25571892396384688</v>
      </c>
    </row>
    <row r="57" spans="1:16" ht="20.100000000000001" customHeight="1" x14ac:dyDescent="0.25">
      <c r="A57" s="38" t="s">
        <v>195</v>
      </c>
      <c r="B57" s="19">
        <v>267.56000000000006</v>
      </c>
      <c r="C57" s="140">
        <v>130.22999999999999</v>
      </c>
      <c r="D57" s="247">
        <f t="shared" si="19"/>
        <v>1.5707210458480187E-3</v>
      </c>
      <c r="E57" s="215">
        <f t="shared" si="20"/>
        <v>5.4389276871948762E-4</v>
      </c>
      <c r="F57" s="52">
        <f t="shared" si="25"/>
        <v>-0.51326805202571402</v>
      </c>
      <c r="H57" s="19">
        <v>52.498000000000019</v>
      </c>
      <c r="I57" s="140">
        <v>27.082999999999998</v>
      </c>
      <c r="J57" s="247">
        <f t="shared" si="21"/>
        <v>2.3086025237109118E-3</v>
      </c>
      <c r="K57" s="215">
        <f t="shared" si="22"/>
        <v>9.8401483648614951E-4</v>
      </c>
      <c r="L57" s="52">
        <f t="shared" si="26"/>
        <v>-0.48411368052116294</v>
      </c>
      <c r="N57" s="27">
        <f t="shared" si="23"/>
        <v>1.9621019584392287</v>
      </c>
      <c r="O57" s="152">
        <f t="shared" si="24"/>
        <v>2.0796283498425865</v>
      </c>
      <c r="P57" s="52">
        <f t="shared" si="8"/>
        <v>5.9898208091512813E-2</v>
      </c>
    </row>
    <row r="58" spans="1:16" ht="20.100000000000001" customHeight="1" x14ac:dyDescent="0.25">
      <c r="A58" s="38" t="s">
        <v>194</v>
      </c>
      <c r="B58" s="19">
        <v>225.14000000000001</v>
      </c>
      <c r="C58" s="140">
        <v>107.47</v>
      </c>
      <c r="D58" s="247">
        <f t="shared" si="19"/>
        <v>1.3216928399694382E-3</v>
      </c>
      <c r="E58" s="215">
        <f t="shared" si="20"/>
        <v>4.4883787033927157E-4</v>
      </c>
      <c r="F58" s="52">
        <f t="shared" si="25"/>
        <v>-0.52265257173314383</v>
      </c>
      <c r="H58" s="19">
        <v>38.619999999999997</v>
      </c>
      <c r="I58" s="140">
        <v>26.317</v>
      </c>
      <c r="J58" s="247">
        <f t="shared" si="21"/>
        <v>1.6983166876017252E-3</v>
      </c>
      <c r="K58" s="215">
        <f t="shared" si="22"/>
        <v>9.5618352663316458E-4</v>
      </c>
      <c r="L58" s="52">
        <f t="shared" si="26"/>
        <v>-0.31856551009839457</v>
      </c>
      <c r="N58" s="27">
        <f t="shared" ref="N58" si="42">(H58/B58)*10</f>
        <v>1.7153770986941455</v>
      </c>
      <c r="O58" s="152">
        <f t="shared" ref="O58" si="43">(I58/C58)*10</f>
        <v>2.4487764027170371</v>
      </c>
      <c r="P58" s="52">
        <f t="shared" ref="P58" si="44">(O58-N58)/N58</f>
        <v>0.42754406863727051</v>
      </c>
    </row>
    <row r="59" spans="1:16" ht="20.100000000000001" customHeight="1" x14ac:dyDescent="0.25">
      <c r="A59" s="38" t="s">
        <v>197</v>
      </c>
      <c r="B59" s="19">
        <v>49.41</v>
      </c>
      <c r="C59" s="140">
        <v>69.069999999999993</v>
      </c>
      <c r="D59" s="247">
        <f t="shared" si="19"/>
        <v>2.9006326384867161E-4</v>
      </c>
      <c r="E59" s="215">
        <f t="shared" si="20"/>
        <v>2.884640523339861E-4</v>
      </c>
      <c r="F59" s="52">
        <f>(C59-B59)/B59</f>
        <v>0.39789516292248528</v>
      </c>
      <c r="H59" s="19">
        <v>16.579999999999998</v>
      </c>
      <c r="I59" s="140">
        <v>22.027000000000001</v>
      </c>
      <c r="J59" s="247">
        <f t="shared" si="21"/>
        <v>7.2910643916200416E-4</v>
      </c>
      <c r="K59" s="215">
        <f t="shared" si="22"/>
        <v>8.0031365813537701E-4</v>
      </c>
      <c r="L59" s="52">
        <f t="shared" si="26"/>
        <v>0.32852834740651404</v>
      </c>
      <c r="N59" s="27">
        <f t="shared" si="23"/>
        <v>3.3555960331916612</v>
      </c>
      <c r="O59" s="152">
        <f t="shared" si="24"/>
        <v>3.1890835384392653</v>
      </c>
      <c r="P59" s="52">
        <f>(O59-N59)/N59</f>
        <v>-4.9622330311917276E-2</v>
      </c>
    </row>
    <row r="60" spans="1:16" ht="20.100000000000001" customHeight="1" x14ac:dyDescent="0.25">
      <c r="A60" s="38" t="s">
        <v>189</v>
      </c>
      <c r="B60" s="19">
        <v>622.71</v>
      </c>
      <c r="C60" s="140">
        <v>98.669999999999987</v>
      </c>
      <c r="D60" s="247">
        <f t="shared" si="19"/>
        <v>3.6556424819106726E-3</v>
      </c>
      <c r="E60" s="215">
        <f t="shared" si="20"/>
        <v>4.120855370463936E-4</v>
      </c>
      <c r="F60" s="52">
        <f>(C60-B60)/B60</f>
        <v>-0.84154742978272401</v>
      </c>
      <c r="H60" s="19">
        <v>61.585999999999999</v>
      </c>
      <c r="I60" s="140">
        <v>20.69</v>
      </c>
      <c r="J60" s="247">
        <f t="shared" si="21"/>
        <v>2.7082478384940407E-3</v>
      </c>
      <c r="K60" s="215">
        <f t="shared" si="22"/>
        <v>7.5173603245203393E-4</v>
      </c>
      <c r="L60" s="52">
        <f t="shared" si="26"/>
        <v>-0.66404702367421164</v>
      </c>
      <c r="N60" s="27">
        <f t="shared" ref="N60" si="45">(H60/B60)*10</f>
        <v>0.98899969488204775</v>
      </c>
      <c r="O60" s="152">
        <f t="shared" ref="O60" si="46">(I60/C60)*10</f>
        <v>2.0968886186277493</v>
      </c>
      <c r="P60" s="52">
        <f>(O60-N60)/N60</f>
        <v>1.1202115930660961</v>
      </c>
    </row>
    <row r="61" spans="1:16" ht="20.100000000000001" customHeight="1" thickBot="1" x14ac:dyDescent="0.3">
      <c r="A61" s="8" t="s">
        <v>17</v>
      </c>
      <c r="B61" s="19">
        <f>B62-SUM(B39:B60)</f>
        <v>159.71999999997206</v>
      </c>
      <c r="C61" s="140">
        <f>C62-SUM(C39:C60)</f>
        <v>111.73999999993248</v>
      </c>
      <c r="D61" s="247">
        <f t="shared" si="19"/>
        <v>9.3764226880999253E-4</v>
      </c>
      <c r="E61" s="215">
        <f t="shared" si="20"/>
        <v>4.6667110478905649E-4</v>
      </c>
      <c r="F61" s="52">
        <f t="shared" si="25"/>
        <v>-0.30040070122744789</v>
      </c>
      <c r="H61" s="196">
        <f>H62-SUM(H39:H60)</f>
        <v>49.869999999998981</v>
      </c>
      <c r="I61" s="142">
        <f>I62-SUM(I39:I60)</f>
        <v>35.227000000006228</v>
      </c>
      <c r="J61" s="247">
        <f t="shared" si="21"/>
        <v>2.193036074849723E-3</v>
      </c>
      <c r="K61" s="215">
        <f t="shared" si="22"/>
        <v>1.2799132535134114E-3</v>
      </c>
      <c r="L61" s="52">
        <f t="shared" si="26"/>
        <v>-0.29362342089418592</v>
      </c>
      <c r="N61" s="27">
        <f t="shared" si="23"/>
        <v>3.1223390934139559</v>
      </c>
      <c r="O61" s="152">
        <f t="shared" si="24"/>
        <v>3.1525863611980953</v>
      </c>
      <c r="P61" s="52">
        <f t="shared" si="8"/>
        <v>9.6873743943894242E-3</v>
      </c>
    </row>
    <row r="62" spans="1:16" ht="26.25" customHeight="1" thickBot="1" x14ac:dyDescent="0.3">
      <c r="A62" s="12" t="s">
        <v>18</v>
      </c>
      <c r="B62" s="17">
        <v>170342.15</v>
      </c>
      <c r="C62" s="145">
        <v>239440.58000000005</v>
      </c>
      <c r="D62" s="253">
        <f>SUM(D39:D61)</f>
        <v>0.99999999999999967</v>
      </c>
      <c r="E62" s="254">
        <f>SUM(E39:E61)</f>
        <v>0.99999999999999956</v>
      </c>
      <c r="F62" s="57">
        <f t="shared" si="25"/>
        <v>0.4056449328601292</v>
      </c>
      <c r="G62" s="1"/>
      <c r="H62" s="17">
        <v>22740.164000000001</v>
      </c>
      <c r="I62" s="145">
        <v>27522.959000000003</v>
      </c>
      <c r="J62" s="253">
        <f>SUM(J39:J61)</f>
        <v>0.99999999999999978</v>
      </c>
      <c r="K62" s="254">
        <f>SUM(K39:K61)</f>
        <v>1.0000000000000004</v>
      </c>
      <c r="L62" s="57">
        <f t="shared" si="26"/>
        <v>0.21032368104293364</v>
      </c>
      <c r="M62" s="1"/>
      <c r="N62" s="29">
        <f t="shared" si="23"/>
        <v>1.3349698826743706</v>
      </c>
      <c r="O62" s="146">
        <f t="shared" si="24"/>
        <v>1.1494692754252431</v>
      </c>
      <c r="P62" s="57">
        <f t="shared" si="8"/>
        <v>-0.13895490052368112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173</v>
      </c>
      <c r="B68" s="39">
        <v>113290.68000000001</v>
      </c>
      <c r="C68" s="147">
        <v>116944.7</v>
      </c>
      <c r="D68" s="247">
        <f>B68/$B$96</f>
        <v>0.40821761741933271</v>
      </c>
      <c r="E68" s="246">
        <f>C68/$C$96</f>
        <v>0.41513440989421424</v>
      </c>
      <c r="F68" s="61">
        <f t="shared" ref="F68:F87" si="47">(C68-B68)/B68</f>
        <v>3.2253491637617406E-2</v>
      </c>
      <c r="H68" s="19">
        <v>12650.267</v>
      </c>
      <c r="I68" s="147">
        <v>10734.88</v>
      </c>
      <c r="J68" s="245">
        <f>H68/$H$96</f>
        <v>0.33742284749371981</v>
      </c>
      <c r="K68" s="246">
        <f>I68/$I$96</f>
        <v>0.2824485656990996</v>
      </c>
      <c r="L68" s="61">
        <f t="shared" ref="L68:L85" si="48">(I68-H68)/H68</f>
        <v>-0.15141079630967477</v>
      </c>
      <c r="N68" s="41">
        <f t="shared" ref="N68:N78" si="49">(H68/B68)*10</f>
        <v>1.1166202727355858</v>
      </c>
      <c r="O68" s="149">
        <f t="shared" ref="O68:O78" si="50">(I68/C68)*10</f>
        <v>0.91794497741240089</v>
      </c>
      <c r="P68" s="61">
        <f t="shared" si="8"/>
        <v>-0.17792556715494184</v>
      </c>
    </row>
    <row r="69" spans="1:16" ht="20.100000000000001" customHeight="1" x14ac:dyDescent="0.25">
      <c r="A69" s="38" t="s">
        <v>166</v>
      </c>
      <c r="B69" s="19">
        <v>20235.840000000007</v>
      </c>
      <c r="C69" s="140">
        <v>29524.98</v>
      </c>
      <c r="D69" s="247">
        <f t="shared" ref="D69:D95" si="51">B69/$B$96</f>
        <v>7.2915321818871878E-2</v>
      </c>
      <c r="E69" s="215">
        <f t="shared" ref="E69:E95" si="52">C69/$C$96</f>
        <v>0.10480881262202116</v>
      </c>
      <c r="F69" s="52">
        <f t="shared" si="47"/>
        <v>0.45904395369799272</v>
      </c>
      <c r="H69" s="19">
        <v>3754.9229999999993</v>
      </c>
      <c r="I69" s="140">
        <v>5855.0839999999998</v>
      </c>
      <c r="J69" s="214">
        <f t="shared" ref="J69:J96" si="53">H69/$H$96</f>
        <v>0.10015573669549113</v>
      </c>
      <c r="K69" s="215">
        <f t="shared" ref="K69:K96" si="54">I69/$I$96</f>
        <v>0.15405482668159745</v>
      </c>
      <c r="L69" s="52">
        <f t="shared" si="48"/>
        <v>0.5593086729075406</v>
      </c>
      <c r="N69" s="40">
        <f t="shared" si="49"/>
        <v>1.8555804948052554</v>
      </c>
      <c r="O69" s="143">
        <f t="shared" si="50"/>
        <v>1.9830949927823829</v>
      </c>
      <c r="P69" s="52">
        <f t="shared" si="8"/>
        <v>6.8719464520190579E-2</v>
      </c>
    </row>
    <row r="70" spans="1:16" ht="20.100000000000001" customHeight="1" x14ac:dyDescent="0.25">
      <c r="A70" s="38" t="s">
        <v>164</v>
      </c>
      <c r="B70" s="19">
        <v>12993.960000000005</v>
      </c>
      <c r="C70" s="140">
        <v>14111.510000000002</v>
      </c>
      <c r="D70" s="247">
        <f t="shared" si="51"/>
        <v>4.6820827556530817E-2</v>
      </c>
      <c r="E70" s="215">
        <f t="shared" si="52"/>
        <v>5.0093534607094668E-2</v>
      </c>
      <c r="F70" s="52">
        <f t="shared" si="47"/>
        <v>8.6005344021375857E-2</v>
      </c>
      <c r="H70" s="19">
        <v>3727.344000000001</v>
      </c>
      <c r="I70" s="140">
        <v>4273.4850000000015</v>
      </c>
      <c r="J70" s="214">
        <f t="shared" si="53"/>
        <v>9.9420117066986169E-2</v>
      </c>
      <c r="K70" s="215">
        <f t="shared" si="54"/>
        <v>0.11244091305972839</v>
      </c>
      <c r="L70" s="52">
        <f t="shared" si="48"/>
        <v>0.14652283234388894</v>
      </c>
      <c r="N70" s="40">
        <f t="shared" si="49"/>
        <v>2.8685204510403297</v>
      </c>
      <c r="O70" s="143">
        <f t="shared" si="50"/>
        <v>3.0283683319503023</v>
      </c>
      <c r="P70" s="52">
        <f t="shared" si="8"/>
        <v>5.5724853156267504E-2</v>
      </c>
    </row>
    <row r="71" spans="1:16" ht="20.100000000000001" customHeight="1" x14ac:dyDescent="0.25">
      <c r="A71" s="38" t="s">
        <v>167</v>
      </c>
      <c r="B71" s="19">
        <v>13494.29</v>
      </c>
      <c r="C71" s="140">
        <v>13715.72</v>
      </c>
      <c r="D71" s="247">
        <f t="shared" si="51"/>
        <v>4.8623654766354371E-2</v>
      </c>
      <c r="E71" s="215">
        <f t="shared" si="52"/>
        <v>4.8688545342151224E-2</v>
      </c>
      <c r="F71" s="52">
        <f t="shared" si="47"/>
        <v>1.6409162690293334E-2</v>
      </c>
      <c r="H71" s="19">
        <v>2639.0549999999985</v>
      </c>
      <c r="I71" s="140">
        <v>2814.0219999999995</v>
      </c>
      <c r="J71" s="214">
        <f t="shared" si="53"/>
        <v>7.0391988785101389E-2</v>
      </c>
      <c r="K71" s="215">
        <f t="shared" si="54"/>
        <v>7.4040555436643132E-2</v>
      </c>
      <c r="L71" s="52">
        <f t="shared" si="48"/>
        <v>6.6299110855969692E-2</v>
      </c>
      <c r="N71" s="40">
        <f t="shared" si="49"/>
        <v>1.9556827369205778</v>
      </c>
      <c r="O71" s="143">
        <f t="shared" si="50"/>
        <v>2.0516764705024597</v>
      </c>
      <c r="P71" s="52">
        <f t="shared" si="8"/>
        <v>4.9084512415870599E-2</v>
      </c>
    </row>
    <row r="72" spans="1:16" ht="20.100000000000001" customHeight="1" x14ac:dyDescent="0.25">
      <c r="A72" s="38" t="s">
        <v>175</v>
      </c>
      <c r="B72" s="19">
        <v>14708.98</v>
      </c>
      <c r="C72" s="140">
        <v>13818.599999999999</v>
      </c>
      <c r="D72" s="247">
        <f t="shared" si="51"/>
        <v>5.3000518403355124E-2</v>
      </c>
      <c r="E72" s="215">
        <f t="shared" si="52"/>
        <v>4.9053752385222998E-2</v>
      </c>
      <c r="F72" s="52">
        <f t="shared" si="47"/>
        <v>-6.0533089310067796E-2</v>
      </c>
      <c r="H72" s="19">
        <v>2838.2639999999997</v>
      </c>
      <c r="I72" s="140">
        <v>2634.6670000000004</v>
      </c>
      <c r="J72" s="214">
        <f t="shared" si="53"/>
        <v>7.5705526280110527E-2</v>
      </c>
      <c r="K72" s="215">
        <f t="shared" si="54"/>
        <v>6.9321493602606629E-2</v>
      </c>
      <c r="L72" s="52">
        <f t="shared" si="48"/>
        <v>-7.1732932524951637E-2</v>
      </c>
      <c r="N72" s="40">
        <f t="shared" si="49"/>
        <v>1.9296130663037137</v>
      </c>
      <c r="O72" s="143">
        <f t="shared" si="50"/>
        <v>1.9066092078792356</v>
      </c>
      <c r="P72" s="52">
        <f t="shared" ref="P72:P78" si="55">(O72-N72)/N72</f>
        <v>-1.1921487694184867E-2</v>
      </c>
    </row>
    <row r="73" spans="1:16" ht="20.100000000000001" customHeight="1" x14ac:dyDescent="0.25">
      <c r="A73" s="38" t="s">
        <v>187</v>
      </c>
      <c r="B73" s="19">
        <v>37667.770000000004</v>
      </c>
      <c r="C73" s="140">
        <v>30006.690000000002</v>
      </c>
      <c r="D73" s="247">
        <f t="shared" si="51"/>
        <v>0.13572738130708917</v>
      </c>
      <c r="E73" s="215">
        <f t="shared" si="52"/>
        <v>0.10651880372542424</v>
      </c>
      <c r="F73" s="52">
        <f t="shared" si="47"/>
        <v>-0.20338554684814103</v>
      </c>
      <c r="H73" s="19">
        <v>2579.049</v>
      </c>
      <c r="I73" s="140">
        <v>2078.8580000000002</v>
      </c>
      <c r="J73" s="214">
        <f t="shared" si="53"/>
        <v>6.8791437951928644E-2</v>
      </c>
      <c r="K73" s="215">
        <f t="shared" si="54"/>
        <v>5.4697440529572657E-2</v>
      </c>
      <c r="L73" s="52">
        <f t="shared" si="48"/>
        <v>-0.19394396926929261</v>
      </c>
      <c r="N73" s="40">
        <f t="shared" si="49"/>
        <v>0.68468321857120817</v>
      </c>
      <c r="O73" s="143">
        <f t="shared" si="50"/>
        <v>0.69279817267416033</v>
      </c>
      <c r="P73" s="52">
        <f t="shared" si="55"/>
        <v>1.1852129397718233E-2</v>
      </c>
    </row>
    <row r="74" spans="1:16" ht="20.100000000000001" customHeight="1" x14ac:dyDescent="0.25">
      <c r="A74" s="38" t="s">
        <v>201</v>
      </c>
      <c r="B74" s="19">
        <v>7227.3600000000006</v>
      </c>
      <c r="C74" s="140">
        <v>11118.820000000002</v>
      </c>
      <c r="D74" s="247">
        <f t="shared" si="51"/>
        <v>2.6042174691084816E-2</v>
      </c>
      <c r="E74" s="215">
        <f t="shared" si="52"/>
        <v>3.946997836943434E-2</v>
      </c>
      <c r="F74" s="52">
        <f t="shared" si="47"/>
        <v>0.53843450443868868</v>
      </c>
      <c r="H74" s="19">
        <v>702.15399999999988</v>
      </c>
      <c r="I74" s="140">
        <v>1085.652</v>
      </c>
      <c r="J74" s="214">
        <f t="shared" si="53"/>
        <v>1.8728679960597298E-2</v>
      </c>
      <c r="K74" s="215">
        <f t="shared" si="54"/>
        <v>2.8564907129689284E-2</v>
      </c>
      <c r="L74" s="52">
        <f t="shared" si="48"/>
        <v>0.54617363142558506</v>
      </c>
      <c r="N74" s="40">
        <f t="shared" si="49"/>
        <v>0.97152210489030555</v>
      </c>
      <c r="O74" s="143">
        <f t="shared" si="50"/>
        <v>0.97640936718104976</v>
      </c>
      <c r="P74" s="52">
        <f t="shared" si="55"/>
        <v>5.0305209383743566E-3</v>
      </c>
    </row>
    <row r="75" spans="1:16" ht="20.100000000000001" customHeight="1" x14ac:dyDescent="0.25">
      <c r="A75" s="38" t="s">
        <v>169</v>
      </c>
      <c r="B75" s="19">
        <v>5632.0800000000008</v>
      </c>
      <c r="C75" s="140">
        <v>4681.7699999999995</v>
      </c>
      <c r="D75" s="247">
        <f t="shared" si="51"/>
        <v>2.0293940143311661E-2</v>
      </c>
      <c r="E75" s="215">
        <f t="shared" si="52"/>
        <v>1.6619511839445784E-2</v>
      </c>
      <c r="F75" s="52">
        <f t="shared" si="47"/>
        <v>-0.16873162313035348</v>
      </c>
      <c r="H75" s="19">
        <v>1226.0320000000002</v>
      </c>
      <c r="I75" s="140">
        <v>1084.4039999999995</v>
      </c>
      <c r="J75" s="214">
        <f t="shared" si="53"/>
        <v>3.2702172101064769E-2</v>
      </c>
      <c r="K75" s="215">
        <f t="shared" si="54"/>
        <v>2.8532070636874032E-2</v>
      </c>
      <c r="L75" s="52">
        <f t="shared" si="48"/>
        <v>-0.11551737638169363</v>
      </c>
      <c r="N75" s="40">
        <f t="shared" si="49"/>
        <v>2.17687248760671</v>
      </c>
      <c r="O75" s="143">
        <f t="shared" si="50"/>
        <v>2.3162265553412484</v>
      </c>
      <c r="P75" s="52">
        <f t="shared" si="55"/>
        <v>6.4015723717353146E-2</v>
      </c>
    </row>
    <row r="76" spans="1:16" ht="20.100000000000001" customHeight="1" x14ac:dyDescent="0.25">
      <c r="A76" s="38" t="s">
        <v>174</v>
      </c>
      <c r="B76" s="19">
        <v>1833.7100000000003</v>
      </c>
      <c r="C76" s="140">
        <v>5299.82</v>
      </c>
      <c r="D76" s="247">
        <f t="shared" si="51"/>
        <v>6.6073637058053202E-3</v>
      </c>
      <c r="E76" s="215">
        <f t="shared" si="52"/>
        <v>1.8813487470963237E-2</v>
      </c>
      <c r="F76" s="52">
        <f t="shared" si="47"/>
        <v>1.8902171008501885</v>
      </c>
      <c r="H76" s="19">
        <v>334.07700000000006</v>
      </c>
      <c r="I76" s="140">
        <v>749.13100000000009</v>
      </c>
      <c r="J76" s="214">
        <f t="shared" si="53"/>
        <v>8.9108959219721968E-3</v>
      </c>
      <c r="K76" s="215">
        <f t="shared" si="54"/>
        <v>1.9710604726902604E-2</v>
      </c>
      <c r="L76" s="52">
        <f t="shared" si="48"/>
        <v>1.2423902274026646</v>
      </c>
      <c r="N76" s="40">
        <f t="shared" si="49"/>
        <v>1.8218638716045612</v>
      </c>
      <c r="O76" s="143">
        <f t="shared" si="50"/>
        <v>1.41350272273398</v>
      </c>
      <c r="P76" s="52">
        <f t="shared" si="55"/>
        <v>-0.22414470984098678</v>
      </c>
    </row>
    <row r="77" spans="1:16" ht="20.100000000000001" customHeight="1" x14ac:dyDescent="0.25">
      <c r="A77" s="38" t="s">
        <v>205</v>
      </c>
      <c r="B77" s="19">
        <v>17461.419999999998</v>
      </c>
      <c r="C77" s="140">
        <v>13747.810000000003</v>
      </c>
      <c r="D77" s="247">
        <f t="shared" si="51"/>
        <v>6.2918320105045569E-2</v>
      </c>
      <c r="E77" s="215">
        <f t="shared" si="52"/>
        <v>4.8802459553000513E-2</v>
      </c>
      <c r="F77" s="52">
        <f t="shared" si="47"/>
        <v>-0.21267514325868089</v>
      </c>
      <c r="H77" s="19">
        <v>624.37499999999989</v>
      </c>
      <c r="I77" s="140">
        <v>530.25599999999997</v>
      </c>
      <c r="J77" s="214">
        <f t="shared" si="53"/>
        <v>1.6654066701034156E-2</v>
      </c>
      <c r="K77" s="215">
        <f t="shared" si="54"/>
        <v>1.3951720620383438E-2</v>
      </c>
      <c r="L77" s="52">
        <f t="shared" si="48"/>
        <v>-0.15074114114114104</v>
      </c>
      <c r="N77" s="40">
        <f t="shared" si="49"/>
        <v>0.35757401173558623</v>
      </c>
      <c r="O77" s="143">
        <f t="shared" si="50"/>
        <v>0.3857021591075232</v>
      </c>
      <c r="P77" s="52">
        <f t="shared" si="55"/>
        <v>7.8663847060386413E-2</v>
      </c>
    </row>
    <row r="78" spans="1:16" ht="20.100000000000001" customHeight="1" x14ac:dyDescent="0.25">
      <c r="A78" s="38" t="s">
        <v>185</v>
      </c>
      <c r="B78" s="19">
        <v>2108.8200000000002</v>
      </c>
      <c r="C78" s="140">
        <v>2514.67</v>
      </c>
      <c r="D78" s="247">
        <f t="shared" si="51"/>
        <v>7.5986610369558841E-3</v>
      </c>
      <c r="E78" s="215">
        <f t="shared" si="52"/>
        <v>8.9266640260626078E-3</v>
      </c>
      <c r="F78" s="52">
        <f t="shared" si="47"/>
        <v>0.19245359964340242</v>
      </c>
      <c r="H78" s="19">
        <v>402.24199999999996</v>
      </c>
      <c r="I78" s="140">
        <v>514.61900000000003</v>
      </c>
      <c r="J78" s="214">
        <f t="shared" si="53"/>
        <v>1.0729073229961772E-2</v>
      </c>
      <c r="K78" s="215">
        <f t="shared" si="54"/>
        <v>1.3540290942377088E-2</v>
      </c>
      <c r="L78" s="52">
        <f t="shared" si="48"/>
        <v>0.27937659418956767</v>
      </c>
      <c r="N78" s="40">
        <f t="shared" si="49"/>
        <v>1.9074269022486505</v>
      </c>
      <c r="O78" s="143">
        <f t="shared" si="50"/>
        <v>2.0464673297092659</v>
      </c>
      <c r="P78" s="52">
        <f t="shared" si="55"/>
        <v>7.2894236364550447E-2</v>
      </c>
    </row>
    <row r="79" spans="1:16" ht="20.100000000000001" customHeight="1" x14ac:dyDescent="0.25">
      <c r="A79" s="38" t="s">
        <v>181</v>
      </c>
      <c r="B79" s="19">
        <v>3103.4</v>
      </c>
      <c r="C79" s="140">
        <v>1227.0999999999999</v>
      </c>
      <c r="D79" s="247">
        <f t="shared" si="51"/>
        <v>1.1182407536958532E-2</v>
      </c>
      <c r="E79" s="215">
        <f t="shared" si="52"/>
        <v>4.3560027464364806E-3</v>
      </c>
      <c r="F79" s="52">
        <f t="shared" si="47"/>
        <v>-0.6045949603660502</v>
      </c>
      <c r="H79" s="19">
        <v>751.16300000000012</v>
      </c>
      <c r="I79" s="140">
        <v>393.61400000000003</v>
      </c>
      <c r="J79" s="214">
        <f t="shared" si="53"/>
        <v>2.0035905834392673E-2</v>
      </c>
      <c r="K79" s="215">
        <f t="shared" si="54"/>
        <v>1.0356493015207009E-2</v>
      </c>
      <c r="L79" s="52">
        <f t="shared" si="48"/>
        <v>-0.47599389213792481</v>
      </c>
      <c r="N79" s="40">
        <f t="shared" ref="N79:N83" si="56">(H79/B79)*10</f>
        <v>2.420451762582974</v>
      </c>
      <c r="O79" s="143">
        <f t="shared" ref="O79:O83" si="57">(I79/C79)*10</f>
        <v>3.207676635970989</v>
      </c>
      <c r="P79" s="52">
        <f t="shared" ref="P79:P83" si="58">(O79-N79)/N79</f>
        <v>0.32523881928055098</v>
      </c>
    </row>
    <row r="80" spans="1:16" ht="20.100000000000001" customHeight="1" x14ac:dyDescent="0.25">
      <c r="A80" s="38" t="s">
        <v>202</v>
      </c>
      <c r="B80" s="19">
        <v>1582.17</v>
      </c>
      <c r="C80" s="140">
        <v>1542.52</v>
      </c>
      <c r="D80" s="247">
        <f t="shared" si="51"/>
        <v>5.700995596039724E-3</v>
      </c>
      <c r="E80" s="215">
        <f t="shared" si="52"/>
        <v>5.4756917581559776E-3</v>
      </c>
      <c r="F80" s="52">
        <f t="shared" si="47"/>
        <v>-2.5060518149124359E-2</v>
      </c>
      <c r="H80" s="19">
        <v>399.08499999999998</v>
      </c>
      <c r="I80" s="140">
        <v>385.36899999999997</v>
      </c>
      <c r="J80" s="214">
        <f t="shared" si="53"/>
        <v>1.0644866001012561E-2</v>
      </c>
      <c r="K80" s="215">
        <f t="shared" si="54"/>
        <v>1.0139556410029392E-2</v>
      </c>
      <c r="L80" s="52">
        <f t="shared" si="48"/>
        <v>-3.4368618214164925E-2</v>
      </c>
      <c r="N80" s="40">
        <f t="shared" si="56"/>
        <v>2.5223901350676599</v>
      </c>
      <c r="O80" s="143">
        <f t="shared" si="57"/>
        <v>2.498307963592044</v>
      </c>
      <c r="P80" s="52">
        <f t="shared" si="58"/>
        <v>-9.5473619012428831E-3</v>
      </c>
    </row>
    <row r="81" spans="1:16" ht="20.100000000000001" customHeight="1" x14ac:dyDescent="0.25">
      <c r="A81" s="38" t="s">
        <v>219</v>
      </c>
      <c r="B81" s="19">
        <v>1374.4</v>
      </c>
      <c r="C81" s="140">
        <v>1458.56</v>
      </c>
      <c r="D81" s="247">
        <f t="shared" si="51"/>
        <v>4.9523428880569077E-3</v>
      </c>
      <c r="E81" s="215">
        <f t="shared" si="52"/>
        <v>5.1776475966444409E-3</v>
      </c>
      <c r="F81" s="52">
        <f t="shared" si="47"/>
        <v>6.123399301513377E-2</v>
      </c>
      <c r="H81" s="19">
        <v>334.59499999999997</v>
      </c>
      <c r="I81" s="140">
        <v>383.39999999999992</v>
      </c>
      <c r="J81" s="214">
        <f t="shared" si="53"/>
        <v>8.9247126291612001E-3</v>
      </c>
      <c r="K81" s="215">
        <f t="shared" si="54"/>
        <v>1.0087749475451498E-2</v>
      </c>
      <c r="L81" s="52">
        <f t="shared" si="48"/>
        <v>0.14586290888985176</v>
      </c>
      <c r="N81" s="40">
        <f t="shared" si="56"/>
        <v>2.434480500582072</v>
      </c>
      <c r="O81" s="143">
        <f t="shared" si="57"/>
        <v>2.6286200087757781</v>
      </c>
      <c r="P81" s="52">
        <f t="shared" si="58"/>
        <v>7.9745764300551303E-2</v>
      </c>
    </row>
    <row r="82" spans="1:16" ht="20.100000000000001" customHeight="1" x14ac:dyDescent="0.25">
      <c r="A82" s="38" t="s">
        <v>207</v>
      </c>
      <c r="B82" s="19">
        <v>3164.8700000000003</v>
      </c>
      <c r="C82" s="140">
        <v>2088.37</v>
      </c>
      <c r="D82" s="247">
        <f t="shared" si="51"/>
        <v>1.1403900928495827E-2</v>
      </c>
      <c r="E82" s="215">
        <f t="shared" si="52"/>
        <v>7.4133692898505034E-3</v>
      </c>
      <c r="F82" s="52">
        <f t="shared" si="47"/>
        <v>-0.34014035331625009</v>
      </c>
      <c r="H82" s="19">
        <v>560.86400000000003</v>
      </c>
      <c r="I82" s="140">
        <v>338.50999999999993</v>
      </c>
      <c r="J82" s="214">
        <f t="shared" si="53"/>
        <v>1.4960026372306425E-2</v>
      </c>
      <c r="K82" s="215">
        <f t="shared" si="54"/>
        <v>8.9066355632109722E-3</v>
      </c>
      <c r="L82" s="52">
        <f t="shared" si="48"/>
        <v>-0.3964490500370858</v>
      </c>
      <c r="N82" s="40">
        <f t="shared" si="56"/>
        <v>1.77215493843349</v>
      </c>
      <c r="O82" s="143">
        <f t="shared" si="57"/>
        <v>1.6209292414658318</v>
      </c>
      <c r="P82" s="52">
        <f t="shared" si="58"/>
        <v>-8.5334354061239875E-2</v>
      </c>
    </row>
    <row r="83" spans="1:16" ht="20.100000000000001" customHeight="1" x14ac:dyDescent="0.25">
      <c r="A83" s="38" t="s">
        <v>184</v>
      </c>
      <c r="B83" s="19">
        <v>929.89</v>
      </c>
      <c r="C83" s="140">
        <v>1673.1799999999998</v>
      </c>
      <c r="D83" s="247">
        <f t="shared" si="51"/>
        <v>3.3506505589167906E-3</v>
      </c>
      <c r="E83" s="215">
        <f t="shared" si="52"/>
        <v>5.9395132224615678E-3</v>
      </c>
      <c r="F83" s="52">
        <f t="shared" si="47"/>
        <v>0.79933110367892957</v>
      </c>
      <c r="H83" s="19">
        <v>337.55699999999996</v>
      </c>
      <c r="I83" s="140">
        <v>331.161</v>
      </c>
      <c r="J83" s="214">
        <f t="shared" si="53"/>
        <v>9.0037185880296085E-3</v>
      </c>
      <c r="K83" s="215">
        <f t="shared" si="54"/>
        <v>8.7132738759519938E-3</v>
      </c>
      <c r="L83" s="52">
        <f t="shared" si="48"/>
        <v>-1.8947911019472144E-2</v>
      </c>
      <c r="N83" s="40">
        <f t="shared" si="56"/>
        <v>3.6300745249438107</v>
      </c>
      <c r="O83" s="143">
        <f t="shared" si="57"/>
        <v>1.9792311646087093</v>
      </c>
      <c r="P83" s="52">
        <f t="shared" si="58"/>
        <v>-0.45476844868926058</v>
      </c>
    </row>
    <row r="84" spans="1:16" ht="20.100000000000001" customHeight="1" x14ac:dyDescent="0.25">
      <c r="A84" s="38" t="s">
        <v>212</v>
      </c>
      <c r="B84" s="19">
        <v>230.14000000000001</v>
      </c>
      <c r="C84" s="140">
        <v>823.9899999999999</v>
      </c>
      <c r="D84" s="247">
        <f t="shared" si="51"/>
        <v>8.2925799785900508E-4</v>
      </c>
      <c r="E84" s="215">
        <f t="shared" si="52"/>
        <v>2.9250286879929878E-3</v>
      </c>
      <c r="F84" s="52">
        <f t="shared" si="47"/>
        <v>2.5803858520900316</v>
      </c>
      <c r="H84" s="19">
        <v>91.173000000000002</v>
      </c>
      <c r="I84" s="140">
        <v>330.125</v>
      </c>
      <c r="J84" s="214">
        <f t="shared" si="53"/>
        <v>2.4318738311645844E-3</v>
      </c>
      <c r="K84" s="215">
        <f t="shared" si="54"/>
        <v>8.6860153771085719E-3</v>
      </c>
      <c r="L84" s="52">
        <f t="shared" si="48"/>
        <v>2.6208636328737676</v>
      </c>
      <c r="N84" s="40">
        <f t="shared" ref="N84" si="59">(H84/B84)*10</f>
        <v>3.9616320500564872</v>
      </c>
      <c r="O84" s="143">
        <f t="shared" ref="O84" si="60">(I84/C84)*10</f>
        <v>4.0064199808250107</v>
      </c>
      <c r="P84" s="52">
        <f t="shared" ref="P84" si="61">(O84-N84)/N84</f>
        <v>1.1305424179382052E-2</v>
      </c>
    </row>
    <row r="85" spans="1:16" ht="20.100000000000001" customHeight="1" x14ac:dyDescent="0.25">
      <c r="A85" s="38" t="s">
        <v>199</v>
      </c>
      <c r="B85" s="19">
        <v>2295.0199999999995</v>
      </c>
      <c r="C85" s="140">
        <v>2188.2400000000002</v>
      </c>
      <c r="D85" s="247">
        <f t="shared" si="51"/>
        <v>8.2695910760683649E-3</v>
      </c>
      <c r="E85" s="215">
        <f t="shared" si="52"/>
        <v>7.7678913290377032E-3</v>
      </c>
      <c r="F85" s="52">
        <f t="shared" si="47"/>
        <v>-4.6526827652917761E-2</v>
      </c>
      <c r="H85" s="19">
        <v>284.46700000000004</v>
      </c>
      <c r="I85" s="140">
        <v>289.48599999999993</v>
      </c>
      <c r="J85" s="214">
        <f t="shared" si="53"/>
        <v>7.5876394670559922E-3</v>
      </c>
      <c r="K85" s="215">
        <f t="shared" si="54"/>
        <v>7.6167507685199589E-3</v>
      </c>
      <c r="L85" s="52">
        <f t="shared" si="48"/>
        <v>1.7643522798777681E-2</v>
      </c>
      <c r="N85" s="40">
        <f t="shared" ref="N85" si="62">(H85/B85)*10</f>
        <v>1.2394968235570936</v>
      </c>
      <c r="O85" s="143">
        <f t="shared" ref="O85" si="63">(I85/C85)*10</f>
        <v>1.3229170474902199</v>
      </c>
      <c r="P85" s="52">
        <f t="shared" ref="P85" si="64">(O85-N85)/N85</f>
        <v>6.7301684318744698E-2</v>
      </c>
    </row>
    <row r="86" spans="1:16" ht="20.100000000000001" customHeight="1" x14ac:dyDescent="0.25">
      <c r="A86" s="38" t="s">
        <v>188</v>
      </c>
      <c r="B86" s="19">
        <v>1530.31</v>
      </c>
      <c r="C86" s="140">
        <v>1512.04</v>
      </c>
      <c r="D86" s="247">
        <f t="shared" si="51"/>
        <v>5.5141296893352482E-3</v>
      </c>
      <c r="E86" s="215">
        <f t="shared" si="52"/>
        <v>5.3674927819426423E-3</v>
      </c>
      <c r="F86" s="52">
        <f t="shared" si="47"/>
        <v>-1.1938757506648969E-2</v>
      </c>
      <c r="H86" s="19">
        <v>260.37699999999995</v>
      </c>
      <c r="I86" s="140">
        <v>279.649</v>
      </c>
      <c r="J86" s="214">
        <f t="shared" si="53"/>
        <v>6.9450825632275002E-3</v>
      </c>
      <c r="K86" s="215">
        <f t="shared" si="54"/>
        <v>7.357926585969057E-3</v>
      </c>
      <c r="L86" s="52">
        <f t="shared" ref="L86:L88" si="65">(I86-H86)/H86</f>
        <v>7.4015754079661614E-2</v>
      </c>
      <c r="N86" s="40">
        <f t="shared" ref="N86" si="66">(H86/B86)*10</f>
        <v>1.7014657160967384</v>
      </c>
      <c r="O86" s="143">
        <f t="shared" ref="O86" si="67">(I86/C86)*10</f>
        <v>1.8494814951985397</v>
      </c>
      <c r="P86" s="52">
        <f t="shared" ref="P86" si="68">(O86-N86)/N86</f>
        <v>8.6993101125398015E-2</v>
      </c>
    </row>
    <row r="87" spans="1:16" ht="20.100000000000001" customHeight="1" x14ac:dyDescent="0.25">
      <c r="A87" s="38" t="s">
        <v>204</v>
      </c>
      <c r="B87" s="19">
        <v>360.13</v>
      </c>
      <c r="C87" s="140">
        <v>662.20999999999992</v>
      </c>
      <c r="D87" s="247">
        <f t="shared" si="51"/>
        <v>1.2976478785476817E-3</v>
      </c>
      <c r="E87" s="215">
        <f t="shared" si="52"/>
        <v>2.3507363529603957E-3</v>
      </c>
      <c r="F87" s="52">
        <f t="shared" si="47"/>
        <v>0.83880820814705781</v>
      </c>
      <c r="H87" s="19">
        <v>89.10499999999999</v>
      </c>
      <c r="I87" s="140">
        <v>234.32400000000001</v>
      </c>
      <c r="J87" s="214">
        <f t="shared" si="53"/>
        <v>2.3767136951281659E-3</v>
      </c>
      <c r="K87" s="215">
        <f t="shared" si="54"/>
        <v>6.1653672615693727E-3</v>
      </c>
      <c r="L87" s="52">
        <f t="shared" si="65"/>
        <v>1.6297514168677407</v>
      </c>
      <c r="N87" s="40">
        <f t="shared" ref="N87:N88" si="69">(H87/B87)*10</f>
        <v>2.4742454113792238</v>
      </c>
      <c r="O87" s="143">
        <f t="shared" ref="O87:O88" si="70">(I87/C87)*10</f>
        <v>3.5385149725917762</v>
      </c>
      <c r="P87" s="52">
        <f t="shared" ref="P87:P88" si="71">(O87-N87)/N87</f>
        <v>0.4301390461584384</v>
      </c>
    </row>
    <row r="88" spans="1:16" ht="20.100000000000001" customHeight="1" x14ac:dyDescent="0.25">
      <c r="A88" s="38" t="s">
        <v>215</v>
      </c>
      <c r="B88" s="19">
        <v>356.94</v>
      </c>
      <c r="C88" s="140">
        <v>1351.0099999999998</v>
      </c>
      <c r="D88" s="247">
        <f t="shared" si="51"/>
        <v>1.2861534272868395E-3</v>
      </c>
      <c r="E88" s="215">
        <f t="shared" si="52"/>
        <v>4.795862823293251E-3</v>
      </c>
      <c r="F88" s="52">
        <f>(C88-B88)/B88</f>
        <v>2.7849778674286987</v>
      </c>
      <c r="H88" s="19">
        <v>68.335000000000008</v>
      </c>
      <c r="I88" s="140">
        <v>213.34300000000002</v>
      </c>
      <c r="J88" s="214">
        <f t="shared" si="53"/>
        <v>1.822711748572844E-3</v>
      </c>
      <c r="K88" s="215">
        <f t="shared" si="54"/>
        <v>5.61333003740545E-3</v>
      </c>
      <c r="L88" s="52">
        <f t="shared" si="65"/>
        <v>2.1220165361820444</v>
      </c>
      <c r="N88" s="40">
        <f t="shared" si="69"/>
        <v>1.9144674174931364</v>
      </c>
      <c r="O88" s="143">
        <f t="shared" si="70"/>
        <v>1.5791370900289416</v>
      </c>
      <c r="P88" s="52">
        <f t="shared" si="71"/>
        <v>-0.17515593339440941</v>
      </c>
    </row>
    <row r="89" spans="1:16" ht="20.100000000000001" customHeight="1" x14ac:dyDescent="0.25">
      <c r="A89" s="38" t="s">
        <v>227</v>
      </c>
      <c r="B89" s="19">
        <v>121.85999999999999</v>
      </c>
      <c r="C89" s="140">
        <v>60.6</v>
      </c>
      <c r="D89" s="247">
        <f t="shared" si="51"/>
        <v>4.3909524471668699E-4</v>
      </c>
      <c r="E89" s="215">
        <f t="shared" si="52"/>
        <v>2.1512001176273387E-4</v>
      </c>
      <c r="F89" s="52">
        <f t="shared" ref="F89:F95" si="72">(C89-B89)/B89</f>
        <v>-0.50270802560315109</v>
      </c>
      <c r="H89" s="19">
        <v>36.301000000000002</v>
      </c>
      <c r="I89" s="140">
        <v>164.768</v>
      </c>
      <c r="J89" s="214">
        <f t="shared" si="53"/>
        <v>9.6826310360639215E-4</v>
      </c>
      <c r="K89" s="215">
        <f t="shared" si="54"/>
        <v>4.3352590129660737E-3</v>
      </c>
      <c r="L89" s="52">
        <f t="shared" ref="L89:L94" si="73">(I89-H89)/H89</f>
        <v>3.5389383212583669</v>
      </c>
      <c r="N89" s="40">
        <f t="shared" ref="N89:N93" si="74">(H89/B89)*10</f>
        <v>2.9789102248481871</v>
      </c>
      <c r="O89" s="143">
        <f t="shared" ref="O89:O93" si="75">(I89/C89)*10</f>
        <v>27.189438943894388</v>
      </c>
      <c r="P89" s="52">
        <f t="shared" ref="P89:P93" si="76">(O89-N89)/N89</f>
        <v>8.1273106242334077</v>
      </c>
    </row>
    <row r="90" spans="1:16" ht="20.100000000000001" customHeight="1" x14ac:dyDescent="0.25">
      <c r="A90" s="38" t="s">
        <v>222</v>
      </c>
      <c r="B90" s="19">
        <v>324.66000000000003</v>
      </c>
      <c r="C90" s="140">
        <v>971.94</v>
      </c>
      <c r="D90" s="247">
        <f t="shared" si="51"/>
        <v>1.169839669700637E-3</v>
      </c>
      <c r="E90" s="215">
        <f t="shared" si="52"/>
        <v>3.4502268025193329E-3</v>
      </c>
      <c r="F90" s="52">
        <f t="shared" si="72"/>
        <v>1.9937165034189612</v>
      </c>
      <c r="H90" s="19">
        <v>56.334000000000003</v>
      </c>
      <c r="I90" s="140">
        <v>160.233</v>
      </c>
      <c r="J90" s="214">
        <f t="shared" si="53"/>
        <v>1.5026069165742677E-3</v>
      </c>
      <c r="K90" s="215">
        <f t="shared" si="54"/>
        <v>4.2159373022953054E-3</v>
      </c>
      <c r="L90" s="52">
        <f t="shared" si="73"/>
        <v>1.8443391202470976</v>
      </c>
      <c r="N90" s="40">
        <f t="shared" si="74"/>
        <v>1.7351690999815192</v>
      </c>
      <c r="O90" s="143">
        <f t="shared" si="75"/>
        <v>1.6485894190999444</v>
      </c>
      <c r="P90" s="52">
        <f t="shared" si="76"/>
        <v>-4.9896970204516083E-2</v>
      </c>
    </row>
    <row r="91" spans="1:16" ht="20.100000000000001" customHeight="1" x14ac:dyDescent="0.25">
      <c r="A91" s="38" t="s">
        <v>206</v>
      </c>
      <c r="B91" s="19">
        <v>373.22</v>
      </c>
      <c r="C91" s="140">
        <v>649.66</v>
      </c>
      <c r="D91" s="247">
        <f t="shared" si="51"/>
        <v>1.3448147647559655E-3</v>
      </c>
      <c r="E91" s="215">
        <f t="shared" si="52"/>
        <v>2.3061859214814798E-3</v>
      </c>
      <c r="F91" s="52">
        <f t="shared" si="72"/>
        <v>0.74068913777396683</v>
      </c>
      <c r="H91" s="19">
        <v>64.528999999999996</v>
      </c>
      <c r="I91" s="140">
        <v>146.54400000000001</v>
      </c>
      <c r="J91" s="214">
        <f t="shared" si="53"/>
        <v>1.7211936258675208E-3</v>
      </c>
      <c r="K91" s="215">
        <f t="shared" si="54"/>
        <v>3.8557620217281293E-3</v>
      </c>
      <c r="L91" s="52">
        <f t="shared" si="73"/>
        <v>1.2709789397015299</v>
      </c>
      <c r="N91" s="40">
        <f t="shared" si="74"/>
        <v>1.728980226140078</v>
      </c>
      <c r="O91" s="143">
        <f t="shared" si="75"/>
        <v>2.255702983098852</v>
      </c>
      <c r="P91" s="52">
        <f t="shared" si="76"/>
        <v>0.30464359799803759</v>
      </c>
    </row>
    <row r="92" spans="1:16" ht="20.100000000000001" customHeight="1" x14ac:dyDescent="0.25">
      <c r="A92" s="38" t="s">
        <v>228</v>
      </c>
      <c r="B92" s="19">
        <v>2719.49</v>
      </c>
      <c r="C92" s="140">
        <v>2139.5100000000002</v>
      </c>
      <c r="D92" s="247">
        <f t="shared" si="51"/>
        <v>9.7990737490118423E-3</v>
      </c>
      <c r="E92" s="215">
        <f t="shared" si="52"/>
        <v>7.5949078608331154E-3</v>
      </c>
      <c r="F92" s="52">
        <f t="shared" si="72"/>
        <v>-0.21326792891314167</v>
      </c>
      <c r="H92" s="19">
        <v>133.42099999999999</v>
      </c>
      <c r="I92" s="140">
        <v>141.50700000000001</v>
      </c>
      <c r="J92" s="214">
        <f t="shared" si="53"/>
        <v>3.5587623356455309E-3</v>
      </c>
      <c r="K92" s="215">
        <f t="shared" si="54"/>
        <v>3.7232320423127682E-3</v>
      </c>
      <c r="L92" s="52">
        <f t="shared" si="73"/>
        <v>6.0605152112486141E-2</v>
      </c>
      <c r="N92" s="40">
        <f t="shared" si="74"/>
        <v>0.49061037179765321</v>
      </c>
      <c r="O92" s="143">
        <f t="shared" si="75"/>
        <v>0.66139910540263891</v>
      </c>
      <c r="P92" s="52">
        <f t="shared" si="76"/>
        <v>0.34811480437968728</v>
      </c>
    </row>
    <row r="93" spans="1:16" ht="20.100000000000001" customHeight="1" x14ac:dyDescent="0.25">
      <c r="A93" s="38" t="s">
        <v>182</v>
      </c>
      <c r="B93" s="19">
        <v>83.050000000000011</v>
      </c>
      <c r="C93" s="140">
        <v>75.120000000000019</v>
      </c>
      <c r="D93" s="247">
        <f t="shared" si="51"/>
        <v>2.9925209317020242E-4</v>
      </c>
      <c r="E93" s="215">
        <f t="shared" si="52"/>
        <v>2.6666361854152761E-4</v>
      </c>
      <c r="F93" s="52">
        <f t="shared" si="72"/>
        <v>-9.5484647802528494E-2</v>
      </c>
      <c r="H93" s="19">
        <v>130.78799999999998</v>
      </c>
      <c r="I93" s="140">
        <v>114.07700000000001</v>
      </c>
      <c r="J93" s="214">
        <f t="shared" si="53"/>
        <v>3.4885318529647336E-3</v>
      </c>
      <c r="K93" s="215">
        <f t="shared" si="54"/>
        <v>3.00151329397778E-3</v>
      </c>
      <c r="L93" s="52">
        <f t="shared" si="73"/>
        <v>-0.12777166100865503</v>
      </c>
      <c r="N93" s="40">
        <f t="shared" si="74"/>
        <v>15.748103552077058</v>
      </c>
      <c r="O93" s="143">
        <f t="shared" si="75"/>
        <v>15.185969116080935</v>
      </c>
      <c r="P93" s="52">
        <f t="shared" si="76"/>
        <v>-3.569537335954219E-2</v>
      </c>
    </row>
    <row r="94" spans="1:16" ht="20.100000000000001" customHeight="1" x14ac:dyDescent="0.25">
      <c r="A94" s="38" t="s">
        <v>217</v>
      </c>
      <c r="B94" s="19">
        <v>469.2</v>
      </c>
      <c r="C94" s="140">
        <v>351.07</v>
      </c>
      <c r="D94" s="247">
        <f t="shared" si="51"/>
        <v>1.6906572199332805E-3</v>
      </c>
      <c r="E94" s="215">
        <f t="shared" si="52"/>
        <v>1.2462406358010392E-3</v>
      </c>
      <c r="F94" s="52">
        <f t="shared" si="72"/>
        <v>-0.25176896845694802</v>
      </c>
      <c r="H94" s="19">
        <v>136.06800000000001</v>
      </c>
      <c r="I94" s="140">
        <v>104.806</v>
      </c>
      <c r="J94" s="214">
        <f t="shared" si="53"/>
        <v>3.6293662428449509E-3</v>
      </c>
      <c r="K94" s="215">
        <f t="shared" si="54"/>
        <v>2.7575813028799423E-3</v>
      </c>
      <c r="L94" s="52">
        <f t="shared" si="73"/>
        <v>-0.22975277067348687</v>
      </c>
      <c r="N94" s="40">
        <f t="shared" ref="N94" si="77">(H94/B94)*10</f>
        <v>2.9000000000000004</v>
      </c>
      <c r="O94" s="143">
        <f t="shared" ref="O94" si="78">(I94/C94)*10</f>
        <v>2.9853305608568093</v>
      </c>
      <c r="P94" s="52">
        <f t="shared" ref="P94" si="79">(O94-N94)/N94</f>
        <v>2.9424331329934099E-2</v>
      </c>
    </row>
    <row r="95" spans="1:16" ht="20.100000000000001" customHeight="1" thickBot="1" x14ac:dyDescent="0.3">
      <c r="A95" s="8" t="s">
        <v>17</v>
      </c>
      <c r="B95" s="19">
        <f>B96-SUM(B68:B94)</f>
        <v>11851.550000000105</v>
      </c>
      <c r="C95" s="140">
        <f>C96-SUM(C68:C94)</f>
        <v>7443.0100000000093</v>
      </c>
      <c r="D95" s="247">
        <f t="shared" si="51"/>
        <v>4.2704408727409313E-2</v>
      </c>
      <c r="E95" s="215">
        <f t="shared" si="52"/>
        <v>2.6421458725249963E-2</v>
      </c>
      <c r="F95" s="52">
        <f t="shared" si="72"/>
        <v>-0.37198003636655597</v>
      </c>
      <c r="H95" s="196">
        <f>H96-SUM(H68:H94)</f>
        <v>2278.8990000000194</v>
      </c>
      <c r="I95" s="119">
        <f>I96-SUM(I68:I94)</f>
        <v>1640.5210000000006</v>
      </c>
      <c r="J95" s="214">
        <f t="shared" si="53"/>
        <v>6.0785483004477066E-2</v>
      </c>
      <c r="K95" s="215">
        <f t="shared" si="54"/>
        <v>4.3164227587942555E-2</v>
      </c>
      <c r="L95" s="52">
        <f t="shared" ref="L95" si="80">(I95-H95)/H95</f>
        <v>-0.28012562206574904</v>
      </c>
      <c r="N95" s="40">
        <f t="shared" ref="N95:N96" si="81">(H95/B95)*10</f>
        <v>1.9228700043454225</v>
      </c>
      <c r="O95" s="143">
        <f t="shared" ref="O95:O96" si="82">(I95/C95)*10</f>
        <v>2.2041096276909458</v>
      </c>
      <c r="P95" s="52">
        <f>(O95-N95)/N95</f>
        <v>0.14626034142191632</v>
      </c>
    </row>
    <row r="96" spans="1:16" ht="26.25" customHeight="1" thickBot="1" x14ac:dyDescent="0.3">
      <c r="A96" s="12" t="s">
        <v>18</v>
      </c>
      <c r="B96" s="17">
        <v>277525.21000000008</v>
      </c>
      <c r="C96" s="145">
        <v>281703.21999999997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1.5054524235833897E-2</v>
      </c>
      <c r="G96" s="1"/>
      <c r="H96" s="17">
        <v>37490.843000000023</v>
      </c>
      <c r="I96" s="145">
        <v>38006.494999999995</v>
      </c>
      <c r="J96" s="255">
        <f t="shared" si="53"/>
        <v>1</v>
      </c>
      <c r="K96" s="244">
        <f t="shared" si="54"/>
        <v>1</v>
      </c>
      <c r="L96" s="57">
        <f>(I96-H96)/H96</f>
        <v>1.3754078562596537E-2</v>
      </c>
      <c r="M96" s="1"/>
      <c r="N96" s="37">
        <f t="shared" si="81"/>
        <v>1.3508986444871085</v>
      </c>
      <c r="O96" s="150">
        <f t="shared" si="82"/>
        <v>1.3491679292838754</v>
      </c>
      <c r="P96" s="57">
        <f>(O96-N96)/N96</f>
        <v>-1.2811584424160748E-3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154</v>
      </c>
      <c r="E4" s="352"/>
      <c r="F4" s="358" t="str">
        <f>D4</f>
        <v>jan-mai</v>
      </c>
      <c r="G4" s="352"/>
      <c r="H4" s="131" t="s">
        <v>151</v>
      </c>
      <c r="J4" s="347" t="str">
        <f>D4</f>
        <v>jan-mai</v>
      </c>
      <c r="K4" s="352"/>
      <c r="L4" s="353" t="str">
        <f>D4</f>
        <v>jan-mai</v>
      </c>
      <c r="M4" s="354"/>
      <c r="N4" s="131" t="str">
        <f>H4</f>
        <v>2024/2023</v>
      </c>
      <c r="P4" s="347" t="str">
        <f>D4</f>
        <v>jan-mai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3503.6000000000013</v>
      </c>
      <c r="E6" s="147">
        <v>1403.8800000000003</v>
      </c>
      <c r="F6" s="248">
        <f>D6/D8</f>
        <v>0.42480236674911515</v>
      </c>
      <c r="G6" s="256">
        <f>E6/E8</f>
        <v>0.22824014085766461</v>
      </c>
      <c r="H6" s="165">
        <f>(E6-D6)/D6</f>
        <v>-0.59930357346729091</v>
      </c>
      <c r="I6" s="1"/>
      <c r="J6" s="19">
        <v>1610.6289999999992</v>
      </c>
      <c r="K6" s="147">
        <v>700.93100000000004</v>
      </c>
      <c r="L6" s="247">
        <f>J6/J8</f>
        <v>0.37059870193848649</v>
      </c>
      <c r="M6" s="246">
        <f>K6/K8</f>
        <v>0.19446170697034901</v>
      </c>
      <c r="N6" s="165">
        <f>(K6-J6)/J6</f>
        <v>-0.56480915220078587</v>
      </c>
      <c r="P6" s="27">
        <f t="shared" ref="P6:Q8" si="0">(J6/D6)*10</f>
        <v>4.5970687293069945</v>
      </c>
      <c r="Q6" s="152">
        <f t="shared" si="0"/>
        <v>4.9928127760207417</v>
      </c>
      <c r="R6" s="165">
        <f>(Q6-P6)/P6</f>
        <v>8.6086171431551645E-2</v>
      </c>
    </row>
    <row r="7" spans="1:18" ht="24" customHeight="1" thickBot="1" x14ac:dyDescent="0.3">
      <c r="A7" s="161" t="s">
        <v>21</v>
      </c>
      <c r="B7" s="1"/>
      <c r="C7" s="1"/>
      <c r="D7" s="117">
        <v>4743.9999999999982</v>
      </c>
      <c r="E7" s="140">
        <v>4747.0099999999984</v>
      </c>
      <c r="F7" s="248">
        <f>D7/D8</f>
        <v>0.57519763325088502</v>
      </c>
      <c r="G7" s="228">
        <f>E7/E8</f>
        <v>0.77175985914233547</v>
      </c>
      <c r="H7" s="55">
        <f t="shared" ref="H7:H8" si="1">(E7-D7)/D7</f>
        <v>6.3448566610459938E-4</v>
      </c>
      <c r="J7" s="19">
        <v>2735.3900000000012</v>
      </c>
      <c r="K7" s="140">
        <v>2903.5370000000003</v>
      </c>
      <c r="L7" s="247">
        <f>J7/J8</f>
        <v>0.62940129806151357</v>
      </c>
      <c r="M7" s="215">
        <f>K7/K8</f>
        <v>0.80553829302965096</v>
      </c>
      <c r="N7" s="102">
        <f t="shared" ref="N7:N8" si="2">(K7-J7)/J7</f>
        <v>6.1470941986334286E-2</v>
      </c>
      <c r="P7" s="27">
        <f t="shared" si="0"/>
        <v>5.7659991568296842</v>
      </c>
      <c r="Q7" s="152">
        <f t="shared" si="0"/>
        <v>6.1165596870451111</v>
      </c>
      <c r="R7" s="102">
        <f t="shared" ref="R7:R8" si="3">(Q7-P7)/P7</f>
        <v>6.0797880936246156E-2</v>
      </c>
    </row>
    <row r="8" spans="1:18" ht="26.25" customHeight="1" thickBot="1" x14ac:dyDescent="0.3">
      <c r="A8" s="12" t="s">
        <v>12</v>
      </c>
      <c r="B8" s="162"/>
      <c r="C8" s="162"/>
      <c r="D8" s="163">
        <v>8247.5999999999985</v>
      </c>
      <c r="E8" s="145">
        <v>6150.8899999999985</v>
      </c>
      <c r="F8" s="257">
        <f>SUM(F6:F7)</f>
        <v>1.0000000000000002</v>
      </c>
      <c r="G8" s="258">
        <f>SUM(G6:G7)</f>
        <v>1</v>
      </c>
      <c r="H8" s="164">
        <f t="shared" si="1"/>
        <v>-0.25422062175663229</v>
      </c>
      <c r="I8" s="1"/>
      <c r="J8" s="17">
        <v>4346.0190000000002</v>
      </c>
      <c r="K8" s="145">
        <v>3604.4680000000003</v>
      </c>
      <c r="L8" s="243">
        <f>SUM(L6:L7)</f>
        <v>1</v>
      </c>
      <c r="M8" s="244">
        <f>SUM(M6:M7)</f>
        <v>1</v>
      </c>
      <c r="N8" s="164">
        <f t="shared" si="2"/>
        <v>-0.17062764796932547</v>
      </c>
      <c r="O8" s="1"/>
      <c r="P8" s="29">
        <f t="shared" si="0"/>
        <v>5.2694347446529912</v>
      </c>
      <c r="Q8" s="146">
        <f t="shared" si="0"/>
        <v>5.8600755337845438</v>
      </c>
      <c r="R8" s="164">
        <f t="shared" si="3"/>
        <v>0.11208807353215419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7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13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174</v>
      </c>
      <c r="B7" s="39">
        <v>416.81</v>
      </c>
      <c r="C7" s="147">
        <v>1256.78</v>
      </c>
      <c r="D7" s="247">
        <f>B7/$B$33</f>
        <v>5.0537125951792022E-2</v>
      </c>
      <c r="E7" s="246">
        <f>C7/$C$33</f>
        <v>0.20432490257507441</v>
      </c>
      <c r="F7" s="52">
        <f>(C7-B7)/B7</f>
        <v>2.0152347592428206</v>
      </c>
      <c r="H7" s="39">
        <v>156.49799999999999</v>
      </c>
      <c r="I7" s="147">
        <v>572.048</v>
      </c>
      <c r="J7" s="247">
        <f>H7/$H$33</f>
        <v>3.6009506631241139E-2</v>
      </c>
      <c r="K7" s="246">
        <f>I7/$I$33</f>
        <v>0.15870525137135358</v>
      </c>
      <c r="L7" s="52">
        <f>(I7-H7)/H7</f>
        <v>2.6553054991118099</v>
      </c>
      <c r="N7" s="27">
        <f t="shared" ref="N7:N33" si="0">(H7/B7)*10</f>
        <v>3.7546603968234926</v>
      </c>
      <c r="O7" s="151">
        <f t="shared" ref="O7:O33" si="1">(I7/C7)*10</f>
        <v>4.5516956030490618</v>
      </c>
      <c r="P7" s="61">
        <f>(O7-N7)/N7</f>
        <v>0.21227890727477636</v>
      </c>
    </row>
    <row r="8" spans="1:16" ht="20.100000000000001" customHeight="1" x14ac:dyDescent="0.25">
      <c r="A8" s="8" t="s">
        <v>166</v>
      </c>
      <c r="B8" s="19">
        <v>345.24999999999994</v>
      </c>
      <c r="C8" s="140">
        <v>322.18999999999994</v>
      </c>
      <c r="D8" s="247">
        <f t="shared" ref="D8:D32" si="2">B8/$B$33</f>
        <v>4.1860662495756325E-2</v>
      </c>
      <c r="E8" s="215">
        <f t="shared" ref="E8:E32" si="3">C8/$C$33</f>
        <v>5.2381037540908677E-2</v>
      </c>
      <c r="F8" s="52">
        <f t="shared" ref="F8:F33" si="4">(C8-B8)/B8</f>
        <v>-6.6792179580014502E-2</v>
      </c>
      <c r="H8" s="19">
        <v>386.26800000000003</v>
      </c>
      <c r="I8" s="140">
        <v>526.46199999999999</v>
      </c>
      <c r="J8" s="247">
        <f t="shared" ref="J8:J32" si="5">H8/$H$33</f>
        <v>8.8878580604456636E-2</v>
      </c>
      <c r="K8" s="215">
        <f t="shared" ref="K8:K32" si="6">I8/$I$33</f>
        <v>0.1460581700267557</v>
      </c>
      <c r="L8" s="52">
        <f t="shared" ref="L8:L31" si="7">(I8-H8)/H8</f>
        <v>0.36294489836072352</v>
      </c>
      <c r="N8" s="27">
        <f t="shared" si="0"/>
        <v>11.188066618392472</v>
      </c>
      <c r="O8" s="152">
        <f t="shared" si="1"/>
        <v>16.340109873056274</v>
      </c>
      <c r="P8" s="52">
        <f t="shared" ref="P8:P64" si="8">(O8-N8)/N8</f>
        <v>0.46049450994456625</v>
      </c>
    </row>
    <row r="9" spans="1:16" ht="20.100000000000001" customHeight="1" x14ac:dyDescent="0.25">
      <c r="A9" s="8" t="s">
        <v>164</v>
      </c>
      <c r="B9" s="19">
        <v>759.71999999999991</v>
      </c>
      <c r="C9" s="140">
        <v>668.12</v>
      </c>
      <c r="D9" s="247">
        <f t="shared" si="2"/>
        <v>9.2114069547504687E-2</v>
      </c>
      <c r="E9" s="215">
        <f t="shared" si="3"/>
        <v>0.1086216791391164</v>
      </c>
      <c r="F9" s="52">
        <f t="shared" si="4"/>
        <v>-0.12057073658716358</v>
      </c>
      <c r="H9" s="19">
        <v>462.19400000000002</v>
      </c>
      <c r="I9" s="140">
        <v>392.55499999999995</v>
      </c>
      <c r="J9" s="247">
        <f t="shared" si="5"/>
        <v>0.10634882176078843</v>
      </c>
      <c r="K9" s="215">
        <f t="shared" si="6"/>
        <v>0.10890788876472202</v>
      </c>
      <c r="L9" s="52">
        <f t="shared" si="7"/>
        <v>-0.15067049766980978</v>
      </c>
      <c r="N9" s="27">
        <f t="shared" ref="N9:N15" si="9">(H9/B9)*10</f>
        <v>6.0837413784025705</v>
      </c>
      <c r="O9" s="152">
        <f t="shared" ref="O9:O15" si="10">(I9/C9)*10</f>
        <v>5.8755163743040164</v>
      </c>
      <c r="P9" s="52">
        <f t="shared" ref="P9:P15" si="11">(O9-N9)/N9</f>
        <v>-3.4226472025546295E-2</v>
      </c>
    </row>
    <row r="10" spans="1:16" ht="20.100000000000001" customHeight="1" x14ac:dyDescent="0.25">
      <c r="A10" s="8" t="s">
        <v>173</v>
      </c>
      <c r="B10" s="19">
        <v>995.50000000000011</v>
      </c>
      <c r="C10" s="140">
        <v>350.64</v>
      </c>
      <c r="D10" s="247">
        <f t="shared" si="2"/>
        <v>0.12070177991173188</v>
      </c>
      <c r="E10" s="215">
        <f t="shared" si="3"/>
        <v>5.700638444192626E-2</v>
      </c>
      <c r="F10" s="52">
        <f t="shared" si="4"/>
        <v>-0.64777498744349582</v>
      </c>
      <c r="H10" s="19">
        <v>491.24899999999985</v>
      </c>
      <c r="I10" s="140">
        <v>243.53999999999994</v>
      </c>
      <c r="J10" s="247">
        <f t="shared" si="5"/>
        <v>0.11303425042550432</v>
      </c>
      <c r="K10" s="215">
        <f t="shared" si="6"/>
        <v>6.7566142909300339E-2</v>
      </c>
      <c r="L10" s="52">
        <f t="shared" si="7"/>
        <v>-0.50424326563514632</v>
      </c>
      <c r="N10" s="27">
        <f t="shared" si="9"/>
        <v>4.9346961325966827</v>
      </c>
      <c r="O10" s="152">
        <f t="shared" si="10"/>
        <v>6.9455852156057478</v>
      </c>
      <c r="P10" s="52">
        <f t="shared" si="11"/>
        <v>0.40750008287762934</v>
      </c>
    </row>
    <row r="11" spans="1:16" ht="20.100000000000001" customHeight="1" x14ac:dyDescent="0.25">
      <c r="A11" s="8" t="s">
        <v>182</v>
      </c>
      <c r="B11" s="19">
        <v>49.64</v>
      </c>
      <c r="C11" s="140">
        <v>44.629999999999995</v>
      </c>
      <c r="D11" s="247">
        <f t="shared" si="2"/>
        <v>6.0187205975071522E-3</v>
      </c>
      <c r="E11" s="215">
        <f t="shared" si="3"/>
        <v>7.2558605340040175E-3</v>
      </c>
      <c r="F11" s="52">
        <f t="shared" si="4"/>
        <v>-0.10092667203867858</v>
      </c>
      <c r="H11" s="19">
        <v>220.84</v>
      </c>
      <c r="I11" s="140">
        <v>222.91099999999997</v>
      </c>
      <c r="J11" s="247">
        <f t="shared" si="5"/>
        <v>5.0814319955803232E-2</v>
      </c>
      <c r="K11" s="215">
        <f t="shared" si="6"/>
        <v>6.1842968227211345E-2</v>
      </c>
      <c r="L11" s="52">
        <f t="shared" si="7"/>
        <v>9.377830103242028E-3</v>
      </c>
      <c r="N11" s="27">
        <f t="shared" si="9"/>
        <v>44.488315874294926</v>
      </c>
      <c r="O11" s="152">
        <f t="shared" si="10"/>
        <v>49.946448577190232</v>
      </c>
      <c r="P11" s="52">
        <f t="shared" si="11"/>
        <v>0.12268688071532464</v>
      </c>
    </row>
    <row r="12" spans="1:16" ht="20.100000000000001" customHeight="1" x14ac:dyDescent="0.25">
      <c r="A12" s="8" t="s">
        <v>176</v>
      </c>
      <c r="B12" s="19">
        <v>842.04</v>
      </c>
      <c r="C12" s="140">
        <v>244.54000000000002</v>
      </c>
      <c r="D12" s="247">
        <f t="shared" si="2"/>
        <v>0.10209515495416846</v>
      </c>
      <c r="E12" s="215">
        <f t="shared" si="3"/>
        <v>3.9756848195952113E-2</v>
      </c>
      <c r="F12" s="52">
        <f t="shared" si="4"/>
        <v>-0.70958624293382744</v>
      </c>
      <c r="H12" s="19">
        <v>465.36900000000003</v>
      </c>
      <c r="I12" s="140">
        <v>216.72100000000006</v>
      </c>
      <c r="J12" s="247">
        <f t="shared" si="5"/>
        <v>0.10707937540079783</v>
      </c>
      <c r="K12" s="215">
        <f t="shared" si="6"/>
        <v>6.0125655159097013E-2</v>
      </c>
      <c r="L12" s="52">
        <f t="shared" si="7"/>
        <v>-0.53430288652660562</v>
      </c>
      <c r="N12" s="27">
        <f t="shared" si="9"/>
        <v>5.5266851931024661</v>
      </c>
      <c r="O12" s="152">
        <f t="shared" si="10"/>
        <v>8.8623947002535388</v>
      </c>
      <c r="P12" s="52">
        <f t="shared" si="11"/>
        <v>0.60356423255556102</v>
      </c>
    </row>
    <row r="13" spans="1:16" ht="20.100000000000001" customHeight="1" x14ac:dyDescent="0.25">
      <c r="A13" s="8" t="s">
        <v>167</v>
      </c>
      <c r="B13" s="19">
        <v>269.41999999999996</v>
      </c>
      <c r="C13" s="140">
        <v>271.10999999999996</v>
      </c>
      <c r="D13" s="247">
        <f t="shared" si="2"/>
        <v>3.2666472670837561E-2</v>
      </c>
      <c r="E13" s="215">
        <f t="shared" si="3"/>
        <v>4.407654827187607E-2</v>
      </c>
      <c r="F13" s="52">
        <f t="shared" si="4"/>
        <v>6.2727340212307848E-3</v>
      </c>
      <c r="H13" s="19">
        <v>119.264</v>
      </c>
      <c r="I13" s="140">
        <v>139.66300000000001</v>
      </c>
      <c r="J13" s="247">
        <f t="shared" si="5"/>
        <v>2.7442125770734089E-2</v>
      </c>
      <c r="K13" s="215">
        <f t="shared" si="6"/>
        <v>3.8747188211963608E-2</v>
      </c>
      <c r="L13" s="52">
        <f t="shared" si="7"/>
        <v>0.1710407163938826</v>
      </c>
      <c r="N13" s="27">
        <f t="shared" si="9"/>
        <v>4.4266943805211199</v>
      </c>
      <c r="O13" s="152">
        <f t="shared" si="10"/>
        <v>5.1515252111688987</v>
      </c>
      <c r="P13" s="52">
        <f t="shared" si="11"/>
        <v>0.16374087938784929</v>
      </c>
    </row>
    <row r="14" spans="1:16" ht="20.100000000000001" customHeight="1" x14ac:dyDescent="0.25">
      <c r="A14" s="8" t="s">
        <v>169</v>
      </c>
      <c r="B14" s="19">
        <v>231.32999999999998</v>
      </c>
      <c r="C14" s="140">
        <v>269.55000000000007</v>
      </c>
      <c r="D14" s="247">
        <f t="shared" si="2"/>
        <v>2.8048159464571502E-2</v>
      </c>
      <c r="E14" s="215">
        <f t="shared" si="3"/>
        <v>4.3822926438287779E-2</v>
      </c>
      <c r="F14" s="52">
        <f t="shared" si="4"/>
        <v>0.16521851899883322</v>
      </c>
      <c r="H14" s="19">
        <v>105.45800000000001</v>
      </c>
      <c r="I14" s="140">
        <v>123.16799999999999</v>
      </c>
      <c r="J14" s="247">
        <f t="shared" si="5"/>
        <v>2.4265425438775121E-2</v>
      </c>
      <c r="K14" s="215">
        <f t="shared" si="6"/>
        <v>3.4170923420599103E-2</v>
      </c>
      <c r="L14" s="52">
        <f t="shared" si="7"/>
        <v>0.16793415388116575</v>
      </c>
      <c r="N14" s="27">
        <f t="shared" si="9"/>
        <v>4.5587688583408994</v>
      </c>
      <c r="O14" s="152">
        <f t="shared" si="10"/>
        <v>4.5693934335002764</v>
      </c>
      <c r="P14" s="52">
        <f t="shared" si="11"/>
        <v>2.3305799196065508E-3</v>
      </c>
    </row>
    <row r="15" spans="1:16" ht="20.100000000000001" customHeight="1" x14ac:dyDescent="0.25">
      <c r="A15" s="8" t="s">
        <v>171</v>
      </c>
      <c r="B15" s="19">
        <v>511.3</v>
      </c>
      <c r="C15" s="140">
        <v>246.51</v>
      </c>
      <c r="D15" s="247">
        <f t="shared" si="2"/>
        <v>6.1993792133469117E-2</v>
      </c>
      <c r="E15" s="215">
        <f t="shared" si="3"/>
        <v>4.0077127049906576E-2</v>
      </c>
      <c r="F15" s="52">
        <f t="shared" si="4"/>
        <v>-0.51787600234695874</v>
      </c>
      <c r="H15" s="19">
        <v>214.69800000000001</v>
      </c>
      <c r="I15" s="140">
        <v>116.44900000000001</v>
      </c>
      <c r="J15" s="247">
        <f t="shared" si="5"/>
        <v>4.9401072567791353E-2</v>
      </c>
      <c r="K15" s="215">
        <f t="shared" si="6"/>
        <v>3.2306848056356731E-2</v>
      </c>
      <c r="L15" s="52">
        <f t="shared" si="7"/>
        <v>-0.45761488229978853</v>
      </c>
      <c r="N15" s="27">
        <f t="shared" si="9"/>
        <v>4.1990612165069425</v>
      </c>
      <c r="O15" s="152">
        <f t="shared" si="10"/>
        <v>4.7239057239057249</v>
      </c>
      <c r="P15" s="52">
        <f t="shared" si="11"/>
        <v>0.124990915906528</v>
      </c>
    </row>
    <row r="16" spans="1:16" ht="20.100000000000001" customHeight="1" x14ac:dyDescent="0.25">
      <c r="A16" s="8" t="s">
        <v>175</v>
      </c>
      <c r="B16" s="19">
        <v>162.75</v>
      </c>
      <c r="C16" s="140">
        <v>158.08999999999997</v>
      </c>
      <c r="D16" s="247">
        <f t="shared" si="2"/>
        <v>1.9733013240215331E-2</v>
      </c>
      <c r="E16" s="215">
        <f t="shared" si="3"/>
        <v>2.5701971584599935E-2</v>
      </c>
      <c r="F16" s="52">
        <f t="shared" si="4"/>
        <v>-2.86328725038404E-2</v>
      </c>
      <c r="H16" s="19">
        <v>116.17599999999999</v>
      </c>
      <c r="I16" s="140">
        <v>107.69999999999997</v>
      </c>
      <c r="J16" s="247">
        <f t="shared" si="5"/>
        <v>2.6731590450939119E-2</v>
      </c>
      <c r="K16" s="215">
        <f t="shared" si="6"/>
        <v>2.9879582784477485E-2</v>
      </c>
      <c r="L16" s="52">
        <f t="shared" si="7"/>
        <v>-7.2958270210714896E-2</v>
      </c>
      <c r="N16" s="27">
        <f t="shared" ref="N16:N19" si="12">(H16/B16)*10</f>
        <v>7.1383102918586783</v>
      </c>
      <c r="O16" s="152">
        <f t="shared" ref="O16:O19" si="13">(I16/C16)*10</f>
        <v>6.8125751154405716</v>
      </c>
      <c r="P16" s="52">
        <f t="shared" ref="P16:P19" si="14">(O16-N16)/N16</f>
        <v>-4.5631972147471826E-2</v>
      </c>
    </row>
    <row r="17" spans="1:16" ht="20.100000000000001" customHeight="1" x14ac:dyDescent="0.25">
      <c r="A17" s="8" t="s">
        <v>184</v>
      </c>
      <c r="B17" s="19">
        <v>260.65999999999991</v>
      </c>
      <c r="C17" s="140">
        <v>170.02</v>
      </c>
      <c r="D17" s="247">
        <f t="shared" si="2"/>
        <v>3.1604345506571589E-2</v>
      </c>
      <c r="E17" s="215">
        <f t="shared" si="3"/>
        <v>2.7641528299156694E-2</v>
      </c>
      <c r="F17" s="52">
        <f t="shared" si="4"/>
        <v>-0.3477326785851298</v>
      </c>
      <c r="H17" s="19">
        <v>150.54800000000003</v>
      </c>
      <c r="I17" s="140">
        <v>89.153000000000006</v>
      </c>
      <c r="J17" s="247">
        <f t="shared" si="5"/>
        <v>3.4640437605081807E-2</v>
      </c>
      <c r="K17" s="215">
        <f t="shared" si="6"/>
        <v>2.473402454953131E-2</v>
      </c>
      <c r="L17" s="52">
        <f t="shared" si="7"/>
        <v>-0.40781013364508339</v>
      </c>
      <c r="N17" s="27">
        <f t="shared" si="12"/>
        <v>5.7756464359702333</v>
      </c>
      <c r="O17" s="152">
        <f t="shared" si="13"/>
        <v>5.2436772144453592</v>
      </c>
      <c r="P17" s="52">
        <f t="shared" si="14"/>
        <v>-9.2105572496926955E-2</v>
      </c>
    </row>
    <row r="18" spans="1:16" ht="20.100000000000001" customHeight="1" x14ac:dyDescent="0.25">
      <c r="A18" s="8" t="s">
        <v>165</v>
      </c>
      <c r="B18" s="19">
        <v>464.83000000000004</v>
      </c>
      <c r="C18" s="140">
        <v>304.34999999999997</v>
      </c>
      <c r="D18" s="247">
        <f t="shared" si="2"/>
        <v>5.6359425772345886E-2</v>
      </c>
      <c r="E18" s="215">
        <f t="shared" si="3"/>
        <v>4.9480644264488526E-2</v>
      </c>
      <c r="F18" s="52">
        <f t="shared" si="4"/>
        <v>-0.34524449798851203</v>
      </c>
      <c r="H18" s="19">
        <v>145.65200000000002</v>
      </c>
      <c r="I18" s="140">
        <v>78.063000000000002</v>
      </c>
      <c r="J18" s="247">
        <f t="shared" si="5"/>
        <v>3.3513889377842117E-2</v>
      </c>
      <c r="K18" s="215">
        <f t="shared" si="6"/>
        <v>2.1657287566431444E-2</v>
      </c>
      <c r="L18" s="52">
        <f t="shared" si="7"/>
        <v>-0.46404443467992207</v>
      </c>
      <c r="N18" s="27">
        <f t="shared" si="12"/>
        <v>3.1334466364047069</v>
      </c>
      <c r="O18" s="152">
        <f t="shared" si="13"/>
        <v>2.5649088220798428</v>
      </c>
      <c r="P18" s="52">
        <f t="shared" si="14"/>
        <v>-0.18144167758261237</v>
      </c>
    </row>
    <row r="19" spans="1:16" ht="20.100000000000001" customHeight="1" x14ac:dyDescent="0.25">
      <c r="A19" s="8" t="s">
        <v>179</v>
      </c>
      <c r="B19" s="19">
        <v>72.14</v>
      </c>
      <c r="C19" s="140">
        <v>144.70000000000002</v>
      </c>
      <c r="D19" s="247">
        <f t="shared" si="2"/>
        <v>8.7467869440807002E-3</v>
      </c>
      <c r="E19" s="215">
        <f t="shared" si="3"/>
        <v>2.3525050846300282E-2</v>
      </c>
      <c r="F19" s="52">
        <f t="shared" si="4"/>
        <v>1.0058220127529804</v>
      </c>
      <c r="H19" s="19">
        <v>32.335999999999991</v>
      </c>
      <c r="I19" s="140">
        <v>64.733999999999995</v>
      </c>
      <c r="J19" s="247">
        <f t="shared" si="5"/>
        <v>7.4403724419980655E-3</v>
      </c>
      <c r="K19" s="215">
        <f t="shared" si="6"/>
        <v>1.7959377084218811E-2</v>
      </c>
      <c r="L19" s="52">
        <f t="shared" si="7"/>
        <v>1.0019173676397826</v>
      </c>
      <c r="N19" s="27">
        <f t="shared" si="12"/>
        <v>4.4823953423897969</v>
      </c>
      <c r="O19" s="152">
        <f t="shared" si="13"/>
        <v>4.4736696613683478</v>
      </c>
      <c r="P19" s="52">
        <f t="shared" si="14"/>
        <v>-1.9466558290677219E-3</v>
      </c>
    </row>
    <row r="20" spans="1:16" ht="20.100000000000001" customHeight="1" x14ac:dyDescent="0.25">
      <c r="A20" s="8" t="s">
        <v>225</v>
      </c>
      <c r="B20" s="19">
        <v>28.36</v>
      </c>
      <c r="C20" s="140">
        <v>136.33000000000001</v>
      </c>
      <c r="D20" s="247">
        <f t="shared" si="2"/>
        <v>3.4385760706144809E-3</v>
      </c>
      <c r="E20" s="215">
        <f t="shared" si="3"/>
        <v>2.2164272162239929E-2</v>
      </c>
      <c r="F20" s="52">
        <f t="shared" si="4"/>
        <v>3.8071227080394929</v>
      </c>
      <c r="H20" s="19">
        <v>13.226000000000003</v>
      </c>
      <c r="I20" s="140">
        <v>64.12700000000001</v>
      </c>
      <c r="J20" s="247">
        <f t="shared" si="5"/>
        <v>3.0432448638627678E-3</v>
      </c>
      <c r="K20" s="215">
        <f t="shared" si="6"/>
        <v>1.7790974978831833E-2</v>
      </c>
      <c r="L20" s="52">
        <f t="shared" si="7"/>
        <v>3.8485558747920763</v>
      </c>
      <c r="N20" s="27">
        <f t="shared" ref="N20:N31" si="15">(H20/B20)*10</f>
        <v>4.6636107193229916</v>
      </c>
      <c r="O20" s="152">
        <f t="shared" ref="O20:O31" si="16">(I20/C20)*10</f>
        <v>4.7038069390449646</v>
      </c>
      <c r="P20" s="52">
        <f t="shared" ref="P20:P31" si="17">(O20-N20)/N20</f>
        <v>8.6191198496533544E-3</v>
      </c>
    </row>
    <row r="21" spans="1:16" ht="20.100000000000001" customHeight="1" x14ac:dyDescent="0.25">
      <c r="A21" s="8" t="s">
        <v>209</v>
      </c>
      <c r="B21" s="19">
        <v>322.83000000000004</v>
      </c>
      <c r="C21" s="140">
        <v>249.75000000000003</v>
      </c>
      <c r="D21" s="247">
        <f t="shared" si="2"/>
        <v>3.914229594063727E-2</v>
      </c>
      <c r="E21" s="215">
        <f t="shared" si="3"/>
        <v>4.060388008889769E-2</v>
      </c>
      <c r="F21" s="52">
        <f t="shared" si="4"/>
        <v>-0.22637301366044049</v>
      </c>
      <c r="H21" s="19">
        <v>117.89699999999999</v>
      </c>
      <c r="I21" s="140">
        <v>61.838999999999999</v>
      </c>
      <c r="J21" s="247">
        <f t="shared" si="5"/>
        <v>2.7127585038169411E-2</v>
      </c>
      <c r="K21" s="215">
        <f t="shared" si="6"/>
        <v>1.7156207240569207E-2</v>
      </c>
      <c r="L21" s="52">
        <f t="shared" si="7"/>
        <v>-0.47548283671340236</v>
      </c>
      <c r="N21" s="27">
        <f t="shared" si="15"/>
        <v>3.6519840163553567</v>
      </c>
      <c r="O21" s="152">
        <f t="shared" si="16"/>
        <v>2.4760360360360356</v>
      </c>
      <c r="P21" s="52">
        <f t="shared" si="17"/>
        <v>-0.32200249920395474</v>
      </c>
    </row>
    <row r="22" spans="1:16" ht="20.100000000000001" customHeight="1" x14ac:dyDescent="0.25">
      <c r="A22" s="8" t="s">
        <v>207</v>
      </c>
      <c r="B22" s="19">
        <v>104.05</v>
      </c>
      <c r="C22" s="140">
        <v>152.74</v>
      </c>
      <c r="D22" s="247">
        <f t="shared" si="2"/>
        <v>1.2615791260487896E-2</v>
      </c>
      <c r="E22" s="215">
        <f t="shared" si="3"/>
        <v>2.4832178757870801E-2</v>
      </c>
      <c r="F22" s="52">
        <f t="shared" si="4"/>
        <v>0.46794810187409913</v>
      </c>
      <c r="H22" s="19">
        <v>28.254999999999999</v>
      </c>
      <c r="I22" s="140">
        <v>61.165999999999997</v>
      </c>
      <c r="J22" s="247">
        <f t="shared" si="5"/>
        <v>6.5013521569970119E-3</v>
      </c>
      <c r="K22" s="215">
        <f t="shared" si="6"/>
        <v>1.6969494527347726E-2</v>
      </c>
      <c r="L22" s="52">
        <f t="shared" si="7"/>
        <v>1.1647849938064061</v>
      </c>
      <c r="N22" s="27">
        <f t="shared" ref="N22:N24" si="18">(H22/B22)*10</f>
        <v>2.7155213839500241</v>
      </c>
      <c r="O22" s="152">
        <f t="shared" ref="O22:O24" si="19">(I22/C22)*10</f>
        <v>4.0045829514207139</v>
      </c>
      <c r="P22" s="52">
        <f t="shared" ref="P22:P24" si="20">(O22-N22)/N22</f>
        <v>0.47470131337931437</v>
      </c>
    </row>
    <row r="23" spans="1:16" ht="20.100000000000001" customHeight="1" x14ac:dyDescent="0.25">
      <c r="A23" s="8" t="s">
        <v>168</v>
      </c>
      <c r="B23" s="19">
        <v>316.54000000000013</v>
      </c>
      <c r="C23" s="140">
        <v>125.17000000000002</v>
      </c>
      <c r="D23" s="247">
        <f t="shared" si="2"/>
        <v>3.83796498375285E-2</v>
      </c>
      <c r="E23" s="215">
        <f t="shared" si="3"/>
        <v>2.0349900583492789E-2</v>
      </c>
      <c r="F23" s="52">
        <f t="shared" si="4"/>
        <v>-0.60456814304669249</v>
      </c>
      <c r="H23" s="19">
        <v>114.28300000000002</v>
      </c>
      <c r="I23" s="140">
        <v>47.561999999999998</v>
      </c>
      <c r="J23" s="247">
        <f t="shared" si="5"/>
        <v>2.629601941454927E-2</v>
      </c>
      <c r="K23" s="215">
        <f t="shared" si="6"/>
        <v>1.3195289845824684E-2</v>
      </c>
      <c r="L23" s="52">
        <f t="shared" si="7"/>
        <v>-0.58382261578712502</v>
      </c>
      <c r="N23" s="27">
        <f t="shared" si="18"/>
        <v>3.6103809945030636</v>
      </c>
      <c r="O23" s="152">
        <f t="shared" si="19"/>
        <v>3.7997922824958055</v>
      </c>
      <c r="P23" s="52">
        <f t="shared" si="20"/>
        <v>5.2462963958963736E-2</v>
      </c>
    </row>
    <row r="24" spans="1:16" ht="20.100000000000001" customHeight="1" x14ac:dyDescent="0.25">
      <c r="A24" s="8" t="s">
        <v>181</v>
      </c>
      <c r="B24" s="19">
        <v>74.13</v>
      </c>
      <c r="C24" s="140">
        <v>62.889999999999993</v>
      </c>
      <c r="D24" s="247">
        <f t="shared" si="2"/>
        <v>8.9880692565109822E-3</v>
      </c>
      <c r="E24" s="215">
        <f t="shared" si="3"/>
        <v>1.0224536611774875E-2</v>
      </c>
      <c r="F24" s="52">
        <f t="shared" si="4"/>
        <v>-0.15162552273033864</v>
      </c>
      <c r="H24" s="19">
        <v>56.122</v>
      </c>
      <c r="I24" s="140">
        <v>39.845999999999997</v>
      </c>
      <c r="J24" s="247">
        <f t="shared" si="5"/>
        <v>1.2913427207750357E-2</v>
      </c>
      <c r="K24" s="215">
        <f t="shared" si="6"/>
        <v>1.1054613329900558E-2</v>
      </c>
      <c r="L24" s="52">
        <f t="shared" si="7"/>
        <v>-0.29001104736110622</v>
      </c>
      <c r="N24" s="27">
        <f t="shared" si="18"/>
        <v>7.5707540806690954</v>
      </c>
      <c r="O24" s="152">
        <f t="shared" si="19"/>
        <v>6.3358244553983143</v>
      </c>
      <c r="P24" s="52">
        <f t="shared" si="20"/>
        <v>-0.16311844396372724</v>
      </c>
    </row>
    <row r="25" spans="1:16" ht="20.100000000000001" customHeight="1" x14ac:dyDescent="0.25">
      <c r="A25" s="8" t="s">
        <v>187</v>
      </c>
      <c r="B25" s="19">
        <v>64.08</v>
      </c>
      <c r="C25" s="140">
        <v>99.140000000000015</v>
      </c>
      <c r="D25" s="247">
        <f t="shared" si="2"/>
        <v>7.7695329550414643E-3</v>
      </c>
      <c r="E25" s="215">
        <f t="shared" si="3"/>
        <v>1.6117992680734002E-2</v>
      </c>
      <c r="F25" s="52">
        <f t="shared" si="4"/>
        <v>0.54712858926342101</v>
      </c>
      <c r="H25" s="19">
        <v>28.371999999999996</v>
      </c>
      <c r="I25" s="140">
        <v>35.256999999999998</v>
      </c>
      <c r="J25" s="247">
        <f t="shared" si="5"/>
        <v>6.5282733462509015E-3</v>
      </c>
      <c r="K25" s="215">
        <f t="shared" si="6"/>
        <v>9.7814712184988196E-3</v>
      </c>
      <c r="L25" s="52">
        <f t="shared" si="7"/>
        <v>0.24266882842238835</v>
      </c>
      <c r="N25" s="27">
        <f t="shared" ref="N25:N29" si="21">(H25/B25)*10</f>
        <v>4.4275905118601742</v>
      </c>
      <c r="O25" s="152">
        <f t="shared" ref="O25:O29" si="22">(I25/C25)*10</f>
        <v>3.5562840427678024</v>
      </c>
      <c r="P25" s="52">
        <f t="shared" ref="P25:P29" si="23">(O25-N25)/N25</f>
        <v>-0.19679021055773013</v>
      </c>
    </row>
    <row r="26" spans="1:16" ht="20.100000000000001" customHeight="1" x14ac:dyDescent="0.25">
      <c r="A26" s="8" t="s">
        <v>180</v>
      </c>
      <c r="B26" s="19">
        <v>66.569999999999993</v>
      </c>
      <c r="C26" s="140">
        <v>59.500000000000007</v>
      </c>
      <c r="D26" s="247">
        <f t="shared" si="2"/>
        <v>8.0714389640622695E-3</v>
      </c>
      <c r="E26" s="215">
        <f t="shared" si="3"/>
        <v>9.6733968580156662E-3</v>
      </c>
      <c r="F26" s="52">
        <f t="shared" si="4"/>
        <v>-0.10620399579390095</v>
      </c>
      <c r="H26" s="19">
        <v>34.396000000000001</v>
      </c>
      <c r="I26" s="140">
        <v>32.907999999999994</v>
      </c>
      <c r="J26" s="247">
        <f t="shared" si="5"/>
        <v>7.9143694493742436E-3</v>
      </c>
      <c r="K26" s="215">
        <f t="shared" si="6"/>
        <v>9.1297800396618854E-3</v>
      </c>
      <c r="L26" s="52">
        <f t="shared" ref="L26:L30" si="24">(I26-H26)/H26</f>
        <v>-4.3260844284219287E-2</v>
      </c>
      <c r="N26" s="27">
        <f t="shared" si="21"/>
        <v>5.1668919933904167</v>
      </c>
      <c r="O26" s="152">
        <f t="shared" si="22"/>
        <v>5.5307563025210076</v>
      </c>
      <c r="P26" s="52">
        <f t="shared" si="23"/>
        <v>7.0422278924361648E-2</v>
      </c>
    </row>
    <row r="27" spans="1:16" ht="20.100000000000001" customHeight="1" x14ac:dyDescent="0.25">
      <c r="A27" s="8" t="s">
        <v>201</v>
      </c>
      <c r="B27" s="19">
        <v>32.299999999999997</v>
      </c>
      <c r="C27" s="140">
        <v>65.28</v>
      </c>
      <c r="D27" s="247">
        <f t="shared" si="2"/>
        <v>3.9162907997478038E-3</v>
      </c>
      <c r="E27" s="215">
        <f t="shared" si="3"/>
        <v>1.0613098267080043E-2</v>
      </c>
      <c r="F27" s="52">
        <f t="shared" si="4"/>
        <v>1.0210526315789477</v>
      </c>
      <c r="H27" s="19">
        <v>15.250000000000004</v>
      </c>
      <c r="I27" s="140">
        <v>28.244</v>
      </c>
      <c r="J27" s="247">
        <f t="shared" si="5"/>
        <v>3.508958428391593E-3</v>
      </c>
      <c r="K27" s="215">
        <f t="shared" si="6"/>
        <v>7.8358304193573095E-3</v>
      </c>
      <c r="L27" s="52">
        <f t="shared" si="24"/>
        <v>0.8520655737704913</v>
      </c>
      <c r="N27" s="27">
        <f t="shared" si="21"/>
        <v>4.7213622291021693</v>
      </c>
      <c r="O27" s="152">
        <f t="shared" si="22"/>
        <v>4.3265931372549016</v>
      </c>
      <c r="P27" s="52">
        <f t="shared" si="23"/>
        <v>-8.3613387978142564E-2</v>
      </c>
    </row>
    <row r="28" spans="1:16" ht="20.100000000000001" customHeight="1" x14ac:dyDescent="0.25">
      <c r="A28" s="8" t="s">
        <v>229</v>
      </c>
      <c r="B28" s="19">
        <v>5.37</v>
      </c>
      <c r="C28" s="140">
        <v>6.77</v>
      </c>
      <c r="D28" s="247">
        <f t="shared" si="2"/>
        <v>6.5109850138222016E-4</v>
      </c>
      <c r="E28" s="215">
        <f t="shared" si="3"/>
        <v>1.100653726533883E-3</v>
      </c>
      <c r="F28" s="52">
        <f t="shared" si="4"/>
        <v>0.26070763500931088</v>
      </c>
      <c r="H28" s="19">
        <v>16.972999999999999</v>
      </c>
      <c r="I28" s="140">
        <v>26.81</v>
      </c>
      <c r="J28" s="247">
        <f t="shared" si="5"/>
        <v>3.9054132068911799E-3</v>
      </c>
      <c r="K28" s="215">
        <f t="shared" si="6"/>
        <v>7.4379908491350186E-3</v>
      </c>
      <c r="L28" s="52">
        <f t="shared" si="24"/>
        <v>0.57956754845931779</v>
      </c>
      <c r="N28" s="27">
        <f t="shared" ref="N28" si="25">(H28/B28)*10</f>
        <v>31.607076350093109</v>
      </c>
      <c r="O28" s="152">
        <f t="shared" ref="O28" si="26">(I28/C28)*10</f>
        <v>39.601181683899554</v>
      </c>
      <c r="P28" s="52">
        <f t="shared" ref="P28" si="27">(O28-N28)/N28</f>
        <v>0.25292137891086203</v>
      </c>
    </row>
    <row r="29" spans="1:16" ht="20.100000000000001" customHeight="1" x14ac:dyDescent="0.25">
      <c r="A29" s="8" t="s">
        <v>177</v>
      </c>
      <c r="B29" s="19">
        <v>39.889999999999993</v>
      </c>
      <c r="C29" s="140">
        <v>25.660000000000004</v>
      </c>
      <c r="D29" s="247">
        <f t="shared" si="2"/>
        <v>4.8365585139919474E-3</v>
      </c>
      <c r="E29" s="215">
        <f t="shared" si="3"/>
        <v>4.1717540063307898E-3</v>
      </c>
      <c r="F29" s="52">
        <f t="shared" si="4"/>
        <v>-0.35673101027826504</v>
      </c>
      <c r="H29" s="19">
        <v>33.293999999999997</v>
      </c>
      <c r="I29" s="140">
        <v>25.168999999999997</v>
      </c>
      <c r="J29" s="247">
        <f t="shared" si="5"/>
        <v>7.660804059991453E-3</v>
      </c>
      <c r="K29" s="215">
        <f t="shared" si="6"/>
        <v>6.9827225543408903E-3</v>
      </c>
      <c r="L29" s="52">
        <f t="shared" si="24"/>
        <v>-0.24403796479846221</v>
      </c>
      <c r="N29" s="27">
        <f t="shared" si="21"/>
        <v>8.3464527450488841</v>
      </c>
      <c r="O29" s="152">
        <f t="shared" si="22"/>
        <v>9.8086515978176116</v>
      </c>
      <c r="P29" s="52">
        <f t="shared" si="23"/>
        <v>0.17518805862000522</v>
      </c>
    </row>
    <row r="30" spans="1:16" ht="20.100000000000001" customHeight="1" x14ac:dyDescent="0.25">
      <c r="A30" s="8" t="s">
        <v>199</v>
      </c>
      <c r="B30" s="19">
        <v>58.580000000000013</v>
      </c>
      <c r="C30" s="140">
        <v>31.97</v>
      </c>
      <c r="D30" s="247">
        <f t="shared" si="2"/>
        <v>7.1026722925457099E-3</v>
      </c>
      <c r="E30" s="215">
        <f t="shared" si="3"/>
        <v>5.1976218075758113E-3</v>
      </c>
      <c r="F30" s="52">
        <f t="shared" si="4"/>
        <v>-0.45425059747354057</v>
      </c>
      <c r="H30" s="19">
        <v>29.540000000000006</v>
      </c>
      <c r="I30" s="140">
        <v>21.999000000000002</v>
      </c>
      <c r="J30" s="247">
        <f t="shared" si="5"/>
        <v>6.7970250475205022E-3</v>
      </c>
      <c r="K30" s="215">
        <f t="shared" si="6"/>
        <v>6.1032585113808772E-3</v>
      </c>
      <c r="L30" s="52">
        <f t="shared" si="24"/>
        <v>-0.25528097494922147</v>
      </c>
      <c r="N30" s="27">
        <f t="shared" ref="N30" si="28">(H30/B30)*10</f>
        <v>5.0426766814612503</v>
      </c>
      <c r="O30" s="152">
        <f t="shared" ref="O30" si="29">(I30/C30)*10</f>
        <v>6.8811385674069445</v>
      </c>
      <c r="P30" s="52">
        <f t="shared" ref="P30" si="30">(O30-N30)/N30</f>
        <v>0.36458055950812035</v>
      </c>
    </row>
    <row r="31" spans="1:16" ht="20.100000000000001" customHeight="1" x14ac:dyDescent="0.25">
      <c r="A31" s="8" t="s">
        <v>170</v>
      </c>
      <c r="B31" s="19">
        <v>495.84999999999991</v>
      </c>
      <c r="C31" s="140">
        <v>36.53</v>
      </c>
      <c r="D31" s="247">
        <f t="shared" si="2"/>
        <v>6.0120519908821932E-2</v>
      </c>
      <c r="E31" s="215">
        <f t="shared" si="3"/>
        <v>5.9389779365262556E-3</v>
      </c>
      <c r="F31" s="52">
        <f t="shared" si="4"/>
        <v>-0.92632852677220934</v>
      </c>
      <c r="H31" s="19">
        <v>280.12599999999998</v>
      </c>
      <c r="I31" s="140">
        <v>20.718</v>
      </c>
      <c r="J31" s="247">
        <f t="shared" si="5"/>
        <v>6.4455769751581835E-2</v>
      </c>
      <c r="K31" s="215">
        <f t="shared" si="6"/>
        <v>5.7478662593203776E-3</v>
      </c>
      <c r="L31" s="52">
        <f t="shared" si="7"/>
        <v>-0.92604042466604308</v>
      </c>
      <c r="N31" s="27">
        <f t="shared" si="15"/>
        <v>5.6494101038620563</v>
      </c>
      <c r="O31" s="152">
        <f t="shared" si="16"/>
        <v>5.6715028743498497</v>
      </c>
      <c r="P31" s="52">
        <f t="shared" si="17"/>
        <v>3.9106331602108794E-3</v>
      </c>
    </row>
    <row r="32" spans="1:16" ht="20.100000000000001" customHeight="1" thickBot="1" x14ac:dyDescent="0.3">
      <c r="A32" s="8" t="s">
        <v>17</v>
      </c>
      <c r="B32" s="19">
        <f>B33-SUM(B7:B31)</f>
        <v>1257.6600000000035</v>
      </c>
      <c r="C32" s="140">
        <f>C33-SUM(C7:C31)</f>
        <v>647.93000000000302</v>
      </c>
      <c r="D32" s="247">
        <f t="shared" si="2"/>
        <v>0.15248799650807546</v>
      </c>
      <c r="E32" s="215">
        <f t="shared" si="3"/>
        <v>0.10533922733132972</v>
      </c>
      <c r="F32" s="52">
        <f t="shared" si="4"/>
        <v>-0.48481306553440418</v>
      </c>
      <c r="H32" s="19">
        <f>H33-SUM(H7:H31)</f>
        <v>511.73500000000058</v>
      </c>
      <c r="I32" s="140">
        <f>I33-SUM(I7:I31)</f>
        <v>245.65599999999995</v>
      </c>
      <c r="J32" s="247">
        <f t="shared" si="5"/>
        <v>0.11774798959691629</v>
      </c>
      <c r="K32" s="215">
        <f t="shared" si="6"/>
        <v>6.8153192093812459E-2</v>
      </c>
      <c r="L32" s="52">
        <f t="shared" ref="L32:L33" si="31">(I32-H32)/H32</f>
        <v>-0.51995466403509694</v>
      </c>
      <c r="N32" s="27">
        <f t="shared" si="0"/>
        <v>4.0689455019639578</v>
      </c>
      <c r="O32" s="152">
        <f t="shared" si="1"/>
        <v>3.7913972188353497</v>
      </c>
      <c r="P32" s="52">
        <f t="shared" si="8"/>
        <v>-6.8211354267252736E-2</v>
      </c>
    </row>
    <row r="33" spans="1:16" ht="26.25" customHeight="1" thickBot="1" x14ac:dyDescent="0.3">
      <c r="A33" s="12" t="s">
        <v>18</v>
      </c>
      <c r="B33" s="17">
        <v>8247.6000000000022</v>
      </c>
      <c r="C33" s="145">
        <v>6150.8900000000031</v>
      </c>
      <c r="D33" s="243">
        <f>SUM(D7:D32)</f>
        <v>0.99999999999999989</v>
      </c>
      <c r="E33" s="244">
        <f>SUM(E7:E32)</f>
        <v>1</v>
      </c>
      <c r="F33" s="57">
        <f t="shared" si="4"/>
        <v>-0.25422062175663207</v>
      </c>
      <c r="G33" s="1"/>
      <c r="H33" s="17">
        <v>4346.0190000000002</v>
      </c>
      <c r="I33" s="145">
        <v>3604.4679999999994</v>
      </c>
      <c r="J33" s="243">
        <f>SUM(J7:J32)</f>
        <v>1.0000000000000002</v>
      </c>
      <c r="K33" s="244">
        <f>SUM(K7:K32)</f>
        <v>1</v>
      </c>
      <c r="L33" s="57">
        <f t="shared" si="31"/>
        <v>-0.17062764796932567</v>
      </c>
      <c r="N33" s="29">
        <f t="shared" si="0"/>
        <v>5.2694347446529886</v>
      </c>
      <c r="O33" s="146">
        <f t="shared" si="1"/>
        <v>5.8600755337845376</v>
      </c>
      <c r="P33" s="57">
        <f t="shared" si="8"/>
        <v>0.11208807353215357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F37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176</v>
      </c>
      <c r="B39" s="39">
        <v>842.04</v>
      </c>
      <c r="C39" s="147">
        <v>244.54000000000002</v>
      </c>
      <c r="D39" s="247">
        <f t="shared" ref="D39:D55" si="32">B39/$B$56</f>
        <v>0.24033565475510899</v>
      </c>
      <c r="E39" s="246">
        <f t="shared" ref="E39:E55" si="33">C39/$C$56</f>
        <v>0.17418867709490837</v>
      </c>
      <c r="F39" s="52">
        <f>(C39-B39)/B39</f>
        <v>-0.70958624293382744</v>
      </c>
      <c r="H39" s="39">
        <v>465.36900000000003</v>
      </c>
      <c r="I39" s="147">
        <v>216.72100000000006</v>
      </c>
      <c r="J39" s="247">
        <f t="shared" ref="J39:J55" si="34">H39/$H$56</f>
        <v>0.28893618580070268</v>
      </c>
      <c r="K39" s="246">
        <f t="shared" ref="K39:K55" si="35">I39/$I$56</f>
        <v>0.30919020559798333</v>
      </c>
      <c r="L39" s="52">
        <f>(I39-H39)/H39</f>
        <v>-0.53430288652660562</v>
      </c>
      <c r="N39" s="27">
        <f t="shared" ref="N39:N56" si="36">(H39/B39)*10</f>
        <v>5.5266851931024661</v>
      </c>
      <c r="O39" s="151">
        <f t="shared" ref="O39:O56" si="37">(I39/C39)*10</f>
        <v>8.8623947002535388</v>
      </c>
      <c r="P39" s="61">
        <f t="shared" si="8"/>
        <v>0.60356423255556102</v>
      </c>
    </row>
    <row r="40" spans="1:16" ht="20.100000000000001" customHeight="1" x14ac:dyDescent="0.25">
      <c r="A40" s="38" t="s">
        <v>171</v>
      </c>
      <c r="B40" s="19">
        <v>511.3</v>
      </c>
      <c r="C40" s="140">
        <v>246.51</v>
      </c>
      <c r="D40" s="247">
        <f t="shared" si="32"/>
        <v>0.1459356090877954</v>
      </c>
      <c r="E40" s="215">
        <f t="shared" si="33"/>
        <v>0.17559193093426784</v>
      </c>
      <c r="F40" s="52">
        <f t="shared" ref="F40:F56" si="38">(C40-B40)/B40</f>
        <v>-0.51787600234695874</v>
      </c>
      <c r="H40" s="19">
        <v>214.69800000000001</v>
      </c>
      <c r="I40" s="140">
        <v>116.44900000000001</v>
      </c>
      <c r="J40" s="247">
        <f t="shared" si="34"/>
        <v>0.13330071667652824</v>
      </c>
      <c r="K40" s="215">
        <f t="shared" si="35"/>
        <v>0.16613475506148251</v>
      </c>
      <c r="L40" s="52">
        <f t="shared" ref="L40:L56" si="39">(I40-H40)/H40</f>
        <v>-0.45761488229978853</v>
      </c>
      <c r="N40" s="27">
        <f t="shared" si="36"/>
        <v>4.1990612165069425</v>
      </c>
      <c r="O40" s="152">
        <f t="shared" si="37"/>
        <v>4.7239057239057249</v>
      </c>
      <c r="P40" s="52">
        <f t="shared" si="8"/>
        <v>0.124990915906528</v>
      </c>
    </row>
    <row r="41" spans="1:16" ht="20.100000000000001" customHeight="1" x14ac:dyDescent="0.25">
      <c r="A41" s="38" t="s">
        <v>165</v>
      </c>
      <c r="B41" s="19">
        <v>464.83000000000004</v>
      </c>
      <c r="C41" s="140">
        <v>304.34999999999997</v>
      </c>
      <c r="D41" s="247">
        <f t="shared" si="32"/>
        <v>0.13267210868820642</v>
      </c>
      <c r="E41" s="215">
        <f t="shared" si="33"/>
        <v>0.2167920335071373</v>
      </c>
      <c r="F41" s="52">
        <f t="shared" si="38"/>
        <v>-0.34524449798851203</v>
      </c>
      <c r="H41" s="19">
        <v>145.65200000000002</v>
      </c>
      <c r="I41" s="140">
        <v>78.063000000000002</v>
      </c>
      <c r="J41" s="247">
        <f t="shared" si="34"/>
        <v>9.0431750576948508E-2</v>
      </c>
      <c r="K41" s="215">
        <f t="shared" si="35"/>
        <v>0.11137044873175819</v>
      </c>
      <c r="L41" s="52">
        <f t="shared" si="39"/>
        <v>-0.46404443467992207</v>
      </c>
      <c r="N41" s="27">
        <f t="shared" si="36"/>
        <v>3.1334466364047069</v>
      </c>
      <c r="O41" s="152">
        <f t="shared" si="37"/>
        <v>2.5649088220798428</v>
      </c>
      <c r="P41" s="52">
        <f t="shared" si="8"/>
        <v>-0.18144167758261237</v>
      </c>
    </row>
    <row r="42" spans="1:16" ht="20.100000000000001" customHeight="1" x14ac:dyDescent="0.25">
      <c r="A42" s="38" t="s">
        <v>179</v>
      </c>
      <c r="B42" s="19">
        <v>72.14</v>
      </c>
      <c r="C42" s="140">
        <v>144.70000000000002</v>
      </c>
      <c r="D42" s="247">
        <f t="shared" si="32"/>
        <v>2.0590250028542069E-2</v>
      </c>
      <c r="E42" s="215">
        <f t="shared" si="33"/>
        <v>0.10307148759153202</v>
      </c>
      <c r="F42" s="52">
        <f t="shared" ref="F42:F44" si="40">(C42-B42)/B42</f>
        <v>1.0058220127529804</v>
      </c>
      <c r="H42" s="19">
        <v>32.335999999999991</v>
      </c>
      <c r="I42" s="140">
        <v>64.733999999999995</v>
      </c>
      <c r="J42" s="247">
        <f t="shared" si="34"/>
        <v>2.0076628447643741E-2</v>
      </c>
      <c r="K42" s="215">
        <f t="shared" si="35"/>
        <v>9.2354311622684676E-2</v>
      </c>
      <c r="L42" s="52">
        <f t="shared" ref="L42:L54" si="41">(I42-H42)/H42</f>
        <v>1.0019173676397826</v>
      </c>
      <c r="N42" s="27">
        <f t="shared" si="36"/>
        <v>4.4823953423897969</v>
      </c>
      <c r="O42" s="152">
        <f t="shared" si="37"/>
        <v>4.4736696613683478</v>
      </c>
      <c r="P42" s="52">
        <f t="shared" ref="P42:P45" si="42">(O42-N42)/N42</f>
        <v>-1.9466558290677219E-3</v>
      </c>
    </row>
    <row r="43" spans="1:16" ht="20.100000000000001" customHeight="1" x14ac:dyDescent="0.25">
      <c r="A43" s="38" t="s">
        <v>168</v>
      </c>
      <c r="B43" s="19">
        <v>316.54000000000013</v>
      </c>
      <c r="C43" s="140">
        <v>125.17000000000002</v>
      </c>
      <c r="D43" s="247">
        <f t="shared" si="32"/>
        <v>9.0347071583514127E-2</v>
      </c>
      <c r="E43" s="215">
        <f t="shared" si="33"/>
        <v>8.9160042168846335E-2</v>
      </c>
      <c r="F43" s="52">
        <f t="shared" si="40"/>
        <v>-0.60456814304669249</v>
      </c>
      <c r="H43" s="19">
        <v>114.28300000000002</v>
      </c>
      <c r="I43" s="140">
        <v>47.561999999999998</v>
      </c>
      <c r="J43" s="247">
        <f t="shared" si="34"/>
        <v>7.0955508686357943E-2</v>
      </c>
      <c r="K43" s="215">
        <f t="shared" si="35"/>
        <v>6.7855466515248999E-2</v>
      </c>
      <c r="L43" s="52">
        <f t="shared" si="41"/>
        <v>-0.58382261578712502</v>
      </c>
      <c r="N43" s="27">
        <f t="shared" si="36"/>
        <v>3.6103809945030636</v>
      </c>
      <c r="O43" s="152">
        <f t="shared" si="37"/>
        <v>3.7997922824958055</v>
      </c>
      <c r="P43" s="52">
        <f t="shared" si="42"/>
        <v>5.2462963958963736E-2</v>
      </c>
    </row>
    <row r="44" spans="1:16" ht="20.100000000000001" customHeight="1" x14ac:dyDescent="0.25">
      <c r="A44" s="38" t="s">
        <v>180</v>
      </c>
      <c r="B44" s="19">
        <v>66.569999999999993</v>
      </c>
      <c r="C44" s="140">
        <v>59.500000000000007</v>
      </c>
      <c r="D44" s="247">
        <f t="shared" si="32"/>
        <v>1.9000456673136198E-2</v>
      </c>
      <c r="E44" s="215">
        <f t="shared" si="33"/>
        <v>4.2382539818218073E-2</v>
      </c>
      <c r="F44" s="52">
        <f t="shared" si="40"/>
        <v>-0.10620399579390095</v>
      </c>
      <c r="H44" s="19">
        <v>34.396000000000001</v>
      </c>
      <c r="I44" s="140">
        <v>32.907999999999994</v>
      </c>
      <c r="J44" s="247">
        <f t="shared" si="34"/>
        <v>2.1355631868046582E-2</v>
      </c>
      <c r="K44" s="215">
        <f t="shared" si="35"/>
        <v>4.6948986419490635E-2</v>
      </c>
      <c r="L44" s="52">
        <f t="shared" si="41"/>
        <v>-4.3260844284219287E-2</v>
      </c>
      <c r="N44" s="27">
        <f t="shared" si="36"/>
        <v>5.1668919933904167</v>
      </c>
      <c r="O44" s="152">
        <f t="shared" si="37"/>
        <v>5.5307563025210076</v>
      </c>
      <c r="P44" s="52">
        <f t="shared" si="42"/>
        <v>7.0422278924361648E-2</v>
      </c>
    </row>
    <row r="45" spans="1:16" ht="20.100000000000001" customHeight="1" x14ac:dyDescent="0.25">
      <c r="A45" s="38" t="s">
        <v>177</v>
      </c>
      <c r="B45" s="19">
        <v>39.889999999999993</v>
      </c>
      <c r="C45" s="140">
        <v>25.660000000000004</v>
      </c>
      <c r="D45" s="247">
        <f t="shared" si="32"/>
        <v>1.138543212695513E-2</v>
      </c>
      <c r="E45" s="215">
        <f t="shared" si="33"/>
        <v>1.8277915491352534E-2</v>
      </c>
      <c r="F45" s="52">
        <f t="shared" ref="F45:F54" si="43">(C45-B45)/B45</f>
        <v>-0.35673101027826504</v>
      </c>
      <c r="H45" s="19">
        <v>33.293999999999997</v>
      </c>
      <c r="I45" s="140">
        <v>25.168999999999997</v>
      </c>
      <c r="J45" s="247">
        <f t="shared" si="34"/>
        <v>2.0671427125675743E-2</v>
      </c>
      <c r="K45" s="215">
        <f t="shared" si="35"/>
        <v>3.5907956703298889E-2</v>
      </c>
      <c r="L45" s="52">
        <f t="shared" si="41"/>
        <v>-0.24403796479846221</v>
      </c>
      <c r="N45" s="27">
        <f t="shared" si="36"/>
        <v>8.3464527450488841</v>
      </c>
      <c r="O45" s="152">
        <f t="shared" si="37"/>
        <v>9.8086515978176116</v>
      </c>
      <c r="P45" s="52">
        <f t="shared" si="42"/>
        <v>0.17518805862000522</v>
      </c>
    </row>
    <row r="46" spans="1:16" ht="20.100000000000001" customHeight="1" x14ac:dyDescent="0.25">
      <c r="A46" s="38" t="s">
        <v>170</v>
      </c>
      <c r="B46" s="19">
        <v>495.84999999999991</v>
      </c>
      <c r="C46" s="140">
        <v>36.53</v>
      </c>
      <c r="D46" s="247">
        <f t="shared" si="32"/>
        <v>0.14152585911633744</v>
      </c>
      <c r="E46" s="215">
        <f t="shared" si="33"/>
        <v>2.6020742513605147E-2</v>
      </c>
      <c r="F46" s="52">
        <f t="shared" si="43"/>
        <v>-0.92632852677220934</v>
      </c>
      <c r="H46" s="19">
        <v>280.12599999999998</v>
      </c>
      <c r="I46" s="140">
        <v>20.718</v>
      </c>
      <c r="J46" s="247">
        <f t="shared" si="34"/>
        <v>0.17392335540959461</v>
      </c>
      <c r="K46" s="215">
        <f t="shared" si="35"/>
        <v>2.9557830941990007E-2</v>
      </c>
      <c r="L46" s="52">
        <f t="shared" si="41"/>
        <v>-0.92604042466604308</v>
      </c>
      <c r="N46" s="27">
        <f t="shared" ref="N46:N55" si="44">(H46/B46)*10</f>
        <v>5.6494101038620563</v>
      </c>
      <c r="O46" s="152">
        <f t="shared" ref="O46:O55" si="45">(I46/C46)*10</f>
        <v>5.6715028743498497</v>
      </c>
      <c r="P46" s="52">
        <f t="shared" ref="P46:P55" si="46">(O46-N46)/N46</f>
        <v>3.9106331602108794E-3</v>
      </c>
    </row>
    <row r="47" spans="1:16" ht="20.100000000000001" customHeight="1" x14ac:dyDescent="0.25">
      <c r="A47" s="38" t="s">
        <v>192</v>
      </c>
      <c r="B47" s="19">
        <v>46.449999999999996</v>
      </c>
      <c r="C47" s="140">
        <v>39.330000000000013</v>
      </c>
      <c r="D47" s="247">
        <f t="shared" si="32"/>
        <v>1.3257791985386458E-2</v>
      </c>
      <c r="E47" s="215">
        <f t="shared" si="33"/>
        <v>2.8015214975638945E-2</v>
      </c>
      <c r="F47" s="52">
        <f t="shared" si="43"/>
        <v>-0.15328310010764229</v>
      </c>
      <c r="H47" s="19">
        <v>19.407</v>
      </c>
      <c r="I47" s="140">
        <v>19.743000000000002</v>
      </c>
      <c r="J47" s="247">
        <f t="shared" si="34"/>
        <v>1.2049329795998953E-2</v>
      </c>
      <c r="K47" s="215">
        <f t="shared" si="35"/>
        <v>2.8166823838580404E-2</v>
      </c>
      <c r="L47" s="52">
        <f t="shared" si="41"/>
        <v>1.7313340547225334E-2</v>
      </c>
      <c r="N47" s="27">
        <f t="shared" si="44"/>
        <v>4.1780409041980624</v>
      </c>
      <c r="O47" s="152">
        <f t="shared" si="45"/>
        <v>5.0198321891685724</v>
      </c>
      <c r="P47" s="52">
        <f t="shared" si="46"/>
        <v>0.20147990512124589</v>
      </c>
    </row>
    <row r="48" spans="1:16" ht="20.100000000000001" customHeight="1" x14ac:dyDescent="0.25">
      <c r="A48" s="38" t="s">
        <v>172</v>
      </c>
      <c r="B48" s="19">
        <v>11.49</v>
      </c>
      <c r="C48" s="140">
        <v>47.08</v>
      </c>
      <c r="D48" s="247">
        <f t="shared" si="32"/>
        <v>3.2794839593560908E-3</v>
      </c>
      <c r="E48" s="215">
        <f t="shared" si="33"/>
        <v>3.3535629825911038E-2</v>
      </c>
      <c r="F48" s="52">
        <f t="shared" si="43"/>
        <v>3.0974760661444729</v>
      </c>
      <c r="H48" s="19">
        <v>4.4390000000000001</v>
      </c>
      <c r="I48" s="140">
        <v>15.469000000000001</v>
      </c>
      <c r="J48" s="247">
        <f t="shared" si="34"/>
        <v>2.7560661083340732E-3</v>
      </c>
      <c r="K48" s="215">
        <f t="shared" si="35"/>
        <v>2.2069219366813567E-2</v>
      </c>
      <c r="L48" s="52">
        <f t="shared" ref="L48:L52" si="47">(I48-H48)/H48</f>
        <v>2.484793872493805</v>
      </c>
      <c r="N48" s="27">
        <f t="shared" ref="N48" si="48">(H48/B48)*10</f>
        <v>3.8633594429939078</v>
      </c>
      <c r="O48" s="152">
        <f t="shared" ref="O48" si="49">(I48/C48)*10</f>
        <v>3.2856839422259987</v>
      </c>
      <c r="P48" s="52">
        <f t="shared" ref="P48" si="50">(O48-N48)/N48</f>
        <v>-0.14952672907914566</v>
      </c>
    </row>
    <row r="49" spans="1:16" ht="20.100000000000001" customHeight="1" x14ac:dyDescent="0.25">
      <c r="A49" s="38" t="s">
        <v>178</v>
      </c>
      <c r="B49" s="19">
        <v>47.019999999999996</v>
      </c>
      <c r="C49" s="140">
        <v>41.849999999999994</v>
      </c>
      <c r="D49" s="247">
        <f t="shared" si="32"/>
        <v>1.3420481790158692E-2</v>
      </c>
      <c r="E49" s="215">
        <f t="shared" si="33"/>
        <v>2.9810240191469346E-2</v>
      </c>
      <c r="F49" s="52">
        <f t="shared" si="43"/>
        <v>-0.10995321139940456</v>
      </c>
      <c r="H49" s="19">
        <v>18.986000000000001</v>
      </c>
      <c r="I49" s="140">
        <v>14.935</v>
      </c>
      <c r="J49" s="247">
        <f t="shared" si="34"/>
        <v>1.178794123289721E-2</v>
      </c>
      <c r="K49" s="215">
        <f t="shared" si="35"/>
        <v>2.1307375476330766E-2</v>
      </c>
      <c r="L49" s="52">
        <f t="shared" si="47"/>
        <v>-0.21336774465395555</v>
      </c>
      <c r="N49" s="27">
        <f t="shared" ref="N49:N50" si="51">(H49/B49)*10</f>
        <v>4.0378562313908981</v>
      </c>
      <c r="O49" s="152">
        <f t="shared" ref="O49:O50" si="52">(I49/C49)*10</f>
        <v>3.5686977299880529</v>
      </c>
      <c r="P49" s="52">
        <f t="shared" ref="P49:P50" si="53">(O49-N49)/N49</f>
        <v>-0.11618999650248488</v>
      </c>
    </row>
    <row r="50" spans="1:16" ht="20.100000000000001" customHeight="1" x14ac:dyDescent="0.25">
      <c r="A50" s="38" t="s">
        <v>194</v>
      </c>
      <c r="B50" s="19">
        <v>15.969999999999999</v>
      </c>
      <c r="C50" s="140">
        <v>20.47</v>
      </c>
      <c r="D50" s="247">
        <f t="shared" si="32"/>
        <v>4.5581687407238265E-3</v>
      </c>
      <c r="E50" s="215">
        <f t="shared" si="33"/>
        <v>1.4581018320654183E-2</v>
      </c>
      <c r="F50" s="52">
        <f t="shared" si="43"/>
        <v>0.28177833437695682</v>
      </c>
      <c r="H50" s="19">
        <v>6.843</v>
      </c>
      <c r="I50" s="140">
        <v>9.3559999999999981</v>
      </c>
      <c r="J50" s="247">
        <f t="shared" si="34"/>
        <v>4.2486506824352469E-3</v>
      </c>
      <c r="K50" s="215">
        <f t="shared" si="35"/>
        <v>1.3347961496923374E-2</v>
      </c>
      <c r="L50" s="52">
        <f t="shared" si="47"/>
        <v>0.3672365921379509</v>
      </c>
      <c r="N50" s="27">
        <f t="shared" si="51"/>
        <v>4.2849092047589235</v>
      </c>
      <c r="O50" s="152">
        <f t="shared" si="52"/>
        <v>4.5705911089399116</v>
      </c>
      <c r="P50" s="52">
        <f t="shared" si="53"/>
        <v>6.6671635390477574E-2</v>
      </c>
    </row>
    <row r="51" spans="1:16" ht="20.100000000000001" customHeight="1" x14ac:dyDescent="0.25">
      <c r="A51" s="38" t="s">
        <v>195</v>
      </c>
      <c r="B51" s="19">
        <v>162.66999999999999</v>
      </c>
      <c r="C51" s="140">
        <v>11.43</v>
      </c>
      <c r="D51" s="247">
        <f t="shared" si="32"/>
        <v>4.6429386916314638E-2</v>
      </c>
      <c r="E51" s="215">
        <f t="shared" si="33"/>
        <v>8.14172151465937E-3</v>
      </c>
      <c r="F51" s="52">
        <f t="shared" si="43"/>
        <v>-0.92973504641298332</v>
      </c>
      <c r="H51" s="19">
        <v>128.52200000000002</v>
      </c>
      <c r="I51" s="140">
        <v>8.7139999999999986</v>
      </c>
      <c r="J51" s="247">
        <f t="shared" si="34"/>
        <v>7.9796154173307446E-2</v>
      </c>
      <c r="K51" s="215">
        <f t="shared" si="35"/>
        <v>1.2432036819601356E-2</v>
      </c>
      <c r="L51" s="52">
        <f t="shared" si="47"/>
        <v>-0.9321983784877298</v>
      </c>
      <c r="N51" s="27">
        <f t="shared" ref="N51" si="54">(H51/B51)*10</f>
        <v>7.900780721706524</v>
      </c>
      <c r="O51" s="152">
        <f t="shared" ref="O51" si="55">(I51/C51)*10</f>
        <v>7.6237970253718279</v>
      </c>
      <c r="P51" s="52">
        <f t="shared" ref="P51" si="56">(O51-N51)/N51</f>
        <v>-3.5057762782064551E-2</v>
      </c>
    </row>
    <row r="52" spans="1:16" ht="20.100000000000001" customHeight="1" x14ac:dyDescent="0.25">
      <c r="A52" s="38" t="s">
        <v>183</v>
      </c>
      <c r="B52" s="19">
        <v>83.610000000000014</v>
      </c>
      <c r="C52" s="140">
        <v>13.450000000000001</v>
      </c>
      <c r="D52" s="247">
        <f t="shared" si="32"/>
        <v>2.386402557369563E-2</v>
      </c>
      <c r="E52" s="215">
        <f t="shared" si="33"/>
        <v>9.5805909336980355E-3</v>
      </c>
      <c r="F52" s="52">
        <f t="shared" si="43"/>
        <v>-0.83913407487142688</v>
      </c>
      <c r="H52" s="19">
        <v>30.629000000000001</v>
      </c>
      <c r="I52" s="140">
        <v>6.386000000000001</v>
      </c>
      <c r="J52" s="247">
        <f t="shared" si="34"/>
        <v>1.9016794059960426E-2</v>
      </c>
      <c r="K52" s="215">
        <f t="shared" si="35"/>
        <v>9.1107398588448803E-3</v>
      </c>
      <c r="L52" s="52">
        <f t="shared" si="47"/>
        <v>-0.79150478304874472</v>
      </c>
      <c r="N52" s="27">
        <f t="shared" ref="N52" si="57">(H52/B52)*10</f>
        <v>3.6633177849539522</v>
      </c>
      <c r="O52" s="152">
        <f t="shared" ref="O52" si="58">(I52/C52)*10</f>
        <v>4.7479553903345728</v>
      </c>
      <c r="P52" s="52">
        <f t="shared" ref="P52" si="59">(O52-N52)/N52</f>
        <v>0.29608067578397501</v>
      </c>
    </row>
    <row r="53" spans="1:16" ht="20.100000000000001" customHeight="1" x14ac:dyDescent="0.25">
      <c r="A53" s="38" t="s">
        <v>196</v>
      </c>
      <c r="B53" s="19">
        <v>23.86</v>
      </c>
      <c r="C53" s="140">
        <v>17.59</v>
      </c>
      <c r="D53" s="247">
        <f t="shared" si="32"/>
        <v>6.8101381436237E-3</v>
      </c>
      <c r="E53" s="215">
        <f t="shared" si="33"/>
        <v>1.2529560931133712E-2</v>
      </c>
      <c r="F53" s="52">
        <f t="shared" si="43"/>
        <v>-0.26278290025146689</v>
      </c>
      <c r="H53" s="19">
        <v>8.0269999999999992</v>
      </c>
      <c r="I53" s="140">
        <v>5.8879999999999999</v>
      </c>
      <c r="J53" s="247">
        <f t="shared" si="34"/>
        <v>4.9837672114434782E-3</v>
      </c>
      <c r="K53" s="215">
        <f t="shared" si="35"/>
        <v>8.4002562306418165E-3</v>
      </c>
      <c r="L53" s="52">
        <f t="shared" ref="L53" si="60">(I53-H53)/H53</f>
        <v>-0.26647564469914037</v>
      </c>
      <c r="N53" s="27">
        <f t="shared" ref="N53" si="61">(H53/B53)*10</f>
        <v>3.3642078792958925</v>
      </c>
      <c r="O53" s="152">
        <f t="shared" ref="O53" si="62">(I53/C53)*10</f>
        <v>3.3473564525298465</v>
      </c>
      <c r="P53" s="52">
        <f t="shared" ref="P53" si="63">(O53-N53)/N53</f>
        <v>-5.0090325481233055E-3</v>
      </c>
    </row>
    <row r="54" spans="1:16" ht="20.100000000000001" customHeight="1" x14ac:dyDescent="0.25">
      <c r="A54" s="38" t="s">
        <v>193</v>
      </c>
      <c r="B54" s="19">
        <v>7.4300000000000006</v>
      </c>
      <c r="C54" s="140">
        <v>5.23</v>
      </c>
      <c r="D54" s="247">
        <f t="shared" si="32"/>
        <v>2.12067587624158E-3</v>
      </c>
      <c r="E54" s="215">
        <f t="shared" si="33"/>
        <v>3.7253896344416897E-3</v>
      </c>
      <c r="F54" s="52">
        <f t="shared" si="43"/>
        <v>-0.29609690444145359</v>
      </c>
      <c r="H54" s="19">
        <v>4.3899999999999988</v>
      </c>
      <c r="I54" s="140">
        <v>4.4079999999999995</v>
      </c>
      <c r="J54" s="247">
        <f t="shared" si="34"/>
        <v>2.7256432114409952E-3</v>
      </c>
      <c r="K54" s="215">
        <f t="shared" si="35"/>
        <v>6.2887787813636423E-3</v>
      </c>
      <c r="L54" s="52">
        <f t="shared" si="41"/>
        <v>4.1002277904329584E-3</v>
      </c>
      <c r="N54" s="27">
        <f t="shared" ref="N54" si="64">(H54/B54)*10</f>
        <v>5.9084791386271851</v>
      </c>
      <c r="O54" s="152">
        <f t="shared" ref="O54" si="65">(I54/C54)*10</f>
        <v>8.4282982791586978</v>
      </c>
      <c r="P54" s="52">
        <f t="shared" ref="P54" si="66">(O54-N54)/N54</f>
        <v>0.42647508460476413</v>
      </c>
    </row>
    <row r="55" spans="1:16" ht="20.100000000000001" customHeight="1" thickBot="1" x14ac:dyDescent="0.3">
      <c r="A55" s="8" t="s">
        <v>17</v>
      </c>
      <c r="B55" s="19">
        <f>B56-SUM(B39:B54)</f>
        <v>295.94000000000051</v>
      </c>
      <c r="C55" s="140">
        <f>C56-SUM(C39:C54)</f>
        <v>20.490000000000464</v>
      </c>
      <c r="D55" s="247">
        <f t="shared" si="32"/>
        <v>8.4467404954903666E-2</v>
      </c>
      <c r="E55" s="215">
        <f t="shared" si="33"/>
        <v>1.4595264552526183E-2</v>
      </c>
      <c r="F55" s="52">
        <f t="shared" ref="F55" si="67">(C55-B55)/B55</f>
        <v>-0.93076299249847794</v>
      </c>
      <c r="H55" s="19">
        <f>H56-SUM(H39:H54)</f>
        <v>69.231999999999971</v>
      </c>
      <c r="I55" s="140">
        <f>I56-SUM(I39:I54)</f>
        <v>13.708000000000084</v>
      </c>
      <c r="J55" s="247">
        <f t="shared" si="34"/>
        <v>4.2984448932684043E-2</v>
      </c>
      <c r="K55" s="215">
        <f t="shared" si="35"/>
        <v>1.9556846536963102E-2</v>
      </c>
      <c r="L55" s="52">
        <f t="shared" ref="L55" si="68">(I55-H55)/H55</f>
        <v>-0.80199907557198857</v>
      </c>
      <c r="N55" s="27">
        <f t="shared" si="44"/>
        <v>2.3393931202270677</v>
      </c>
      <c r="O55" s="152">
        <f t="shared" si="45"/>
        <v>6.6900927281599678</v>
      </c>
      <c r="P55" s="52">
        <f t="shared" si="46"/>
        <v>1.8597556649694729</v>
      </c>
    </row>
    <row r="56" spans="1:16" ht="26.25" customHeight="1" thickBot="1" x14ac:dyDescent="0.3">
      <c r="A56" s="12" t="s">
        <v>18</v>
      </c>
      <c r="B56" s="17">
        <v>3503.6000000000004</v>
      </c>
      <c r="C56" s="145">
        <v>1403.8800000000003</v>
      </c>
      <c r="D56" s="253">
        <f>SUM(D39:D55)</f>
        <v>0.99999999999999978</v>
      </c>
      <c r="E56" s="254">
        <f>SUM(E39:E55)</f>
        <v>1.0000000000000002</v>
      </c>
      <c r="F56" s="57">
        <f t="shared" si="38"/>
        <v>-0.5993035734672908</v>
      </c>
      <c r="G56" s="1"/>
      <c r="H56" s="17">
        <v>1610.6290000000001</v>
      </c>
      <c r="I56" s="145">
        <v>700.93100000000004</v>
      </c>
      <c r="J56" s="253">
        <f>SUM(J39:J55)</f>
        <v>0.99999999999999978</v>
      </c>
      <c r="K56" s="254">
        <f>SUM(K39:K55)</f>
        <v>1.0000000000000004</v>
      </c>
      <c r="L56" s="57">
        <f t="shared" si="39"/>
        <v>-0.5648091522007862</v>
      </c>
      <c r="M56" s="1"/>
      <c r="N56" s="29">
        <f t="shared" si="36"/>
        <v>4.5970687293069981</v>
      </c>
      <c r="O56" s="146">
        <f t="shared" si="37"/>
        <v>4.9928127760207417</v>
      </c>
      <c r="P56" s="57">
        <f t="shared" si="8"/>
        <v>8.6086171431550798E-2</v>
      </c>
    </row>
    <row r="58" spans="1:16" ht="15.75" thickBot="1" x14ac:dyDescent="0.3"/>
    <row r="59" spans="1:16" x14ac:dyDescent="0.25">
      <c r="A59" s="363" t="s">
        <v>15</v>
      </c>
      <c r="B59" s="357" t="s">
        <v>1</v>
      </c>
      <c r="C59" s="350"/>
      <c r="D59" s="357" t="s">
        <v>104</v>
      </c>
      <c r="E59" s="350"/>
      <c r="F59" s="130" t="s">
        <v>0</v>
      </c>
      <c r="H59" s="366" t="s">
        <v>19</v>
      </c>
      <c r="I59" s="367"/>
      <c r="J59" s="357" t="s">
        <v>104</v>
      </c>
      <c r="K59" s="355"/>
      <c r="L59" s="130" t="s">
        <v>0</v>
      </c>
      <c r="N59" s="349" t="s">
        <v>22</v>
      </c>
      <c r="O59" s="350"/>
      <c r="P59" s="130" t="s">
        <v>0</v>
      </c>
    </row>
    <row r="60" spans="1:16" x14ac:dyDescent="0.25">
      <c r="A60" s="364"/>
      <c r="B60" s="358" t="str">
        <f>B5</f>
        <v>jan-mai</v>
      </c>
      <c r="C60" s="352"/>
      <c r="D60" s="358" t="str">
        <f>B5</f>
        <v>jan-mai</v>
      </c>
      <c r="E60" s="352"/>
      <c r="F60" s="131" t="str">
        <f>F37</f>
        <v>2024/2023</v>
      </c>
      <c r="H60" s="347" t="str">
        <f>B5</f>
        <v>jan-mai</v>
      </c>
      <c r="I60" s="352"/>
      <c r="J60" s="358" t="str">
        <f>B5</f>
        <v>jan-mai</v>
      </c>
      <c r="K60" s="348"/>
      <c r="L60" s="131" t="str">
        <f>L37</f>
        <v>2024/2023</v>
      </c>
      <c r="N60" s="347" t="str">
        <f>B5</f>
        <v>jan-mai</v>
      </c>
      <c r="O60" s="348"/>
      <c r="P60" s="131" t="str">
        <f>P37</f>
        <v>2024/2023</v>
      </c>
    </row>
    <row r="61" spans="1:16" ht="19.5" customHeight="1" thickBot="1" x14ac:dyDescent="0.3">
      <c r="A61" s="365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174</v>
      </c>
      <c r="B62" s="39">
        <v>416.81</v>
      </c>
      <c r="C62" s="147">
        <v>1256.78</v>
      </c>
      <c r="D62" s="247">
        <f t="shared" ref="D62:D83" si="69">B62/$B$84</f>
        <v>8.7860455311973021E-2</v>
      </c>
      <c r="E62" s="246">
        <f t="shared" ref="E62:E83" si="70">C62/$C$84</f>
        <v>0.26475191752281974</v>
      </c>
      <c r="F62" s="52">
        <f t="shared" ref="F62:F83" si="71">(C62-B62)/B62</f>
        <v>2.0152347592428206</v>
      </c>
      <c r="H62" s="19">
        <v>156.49799999999999</v>
      </c>
      <c r="I62" s="147">
        <v>572.048</v>
      </c>
      <c r="J62" s="245">
        <f t="shared" ref="J62:J84" si="72">H62/$H$84</f>
        <v>5.7212317073616549E-2</v>
      </c>
      <c r="K62" s="246">
        <f t="shared" ref="K62:K84" si="73">I62/$I$84</f>
        <v>0.19701763745390538</v>
      </c>
      <c r="L62" s="52">
        <f t="shared" ref="L62:L74" si="74">(I62-H62)/H62</f>
        <v>2.6553054991118099</v>
      </c>
      <c r="N62" s="40">
        <f t="shared" ref="N62" si="75">(H62/B62)*10</f>
        <v>3.7546603968234926</v>
      </c>
      <c r="O62" s="143">
        <f t="shared" ref="O62" si="76">(I62/C62)*10</f>
        <v>4.5516956030490618</v>
      </c>
      <c r="P62" s="52">
        <f t="shared" ref="P62" si="77">(O62-N62)/N62</f>
        <v>0.21227890727477636</v>
      </c>
    </row>
    <row r="63" spans="1:16" ht="20.100000000000001" customHeight="1" x14ac:dyDescent="0.25">
      <c r="A63" s="38" t="s">
        <v>166</v>
      </c>
      <c r="B63" s="19">
        <v>345.24999999999994</v>
      </c>
      <c r="C63" s="140">
        <v>322.18999999999994</v>
      </c>
      <c r="D63" s="247">
        <f t="shared" si="69"/>
        <v>7.277613827993254E-2</v>
      </c>
      <c r="E63" s="215">
        <f t="shared" si="70"/>
        <v>6.7872197446392585E-2</v>
      </c>
      <c r="F63" s="52">
        <f t="shared" si="71"/>
        <v>-6.6792179580014502E-2</v>
      </c>
      <c r="H63" s="19">
        <v>386.26800000000003</v>
      </c>
      <c r="I63" s="140">
        <v>526.46199999999999</v>
      </c>
      <c r="J63" s="214">
        <f t="shared" si="72"/>
        <v>0.14121130807672763</v>
      </c>
      <c r="K63" s="215">
        <f t="shared" si="73"/>
        <v>0.18131747589233407</v>
      </c>
      <c r="L63" s="52">
        <f t="shared" si="74"/>
        <v>0.36294489836072352</v>
      </c>
      <c r="N63" s="40">
        <f t="shared" ref="N63:N64" si="78">(H63/B63)*10</f>
        <v>11.188066618392472</v>
      </c>
      <c r="O63" s="143">
        <f t="shared" ref="O63:O64" si="79">(I63/C63)*10</f>
        <v>16.340109873056274</v>
      </c>
      <c r="P63" s="52">
        <f t="shared" si="8"/>
        <v>0.46049450994456625</v>
      </c>
    </row>
    <row r="64" spans="1:16" ht="20.100000000000001" customHeight="1" x14ac:dyDescent="0.25">
      <c r="A64" s="38" t="s">
        <v>164</v>
      </c>
      <c r="B64" s="19">
        <v>759.71999999999991</v>
      </c>
      <c r="C64" s="140">
        <v>668.12</v>
      </c>
      <c r="D64" s="247">
        <f t="shared" si="69"/>
        <v>0.16014333895446878</v>
      </c>
      <c r="E64" s="215">
        <f t="shared" si="70"/>
        <v>0.14074543765443936</v>
      </c>
      <c r="F64" s="52">
        <f t="shared" si="71"/>
        <v>-0.12057073658716358</v>
      </c>
      <c r="H64" s="19">
        <v>462.19400000000002</v>
      </c>
      <c r="I64" s="140">
        <v>392.55499999999995</v>
      </c>
      <c r="J64" s="214">
        <f t="shared" si="72"/>
        <v>0.16896822756535629</v>
      </c>
      <c r="K64" s="215">
        <f t="shared" si="73"/>
        <v>0.13519889706933302</v>
      </c>
      <c r="L64" s="52">
        <f t="shared" si="74"/>
        <v>-0.15067049766980978</v>
      </c>
      <c r="N64" s="40">
        <f t="shared" si="78"/>
        <v>6.0837413784025705</v>
      </c>
      <c r="O64" s="143">
        <f t="shared" si="79"/>
        <v>5.8755163743040164</v>
      </c>
      <c r="P64" s="52">
        <f t="shared" si="8"/>
        <v>-3.4226472025546295E-2</v>
      </c>
    </row>
    <row r="65" spans="1:16" ht="20.100000000000001" customHeight="1" x14ac:dyDescent="0.25">
      <c r="A65" s="38" t="s">
        <v>173</v>
      </c>
      <c r="B65" s="19">
        <v>995.50000000000011</v>
      </c>
      <c r="C65" s="140">
        <v>350.64</v>
      </c>
      <c r="D65" s="247">
        <f t="shared" si="69"/>
        <v>0.20984401349072515</v>
      </c>
      <c r="E65" s="215">
        <f t="shared" si="70"/>
        <v>7.3865443721416235E-2</v>
      </c>
      <c r="F65" s="52">
        <f t="shared" si="71"/>
        <v>-0.64777498744349582</v>
      </c>
      <c r="H65" s="19">
        <v>491.24899999999985</v>
      </c>
      <c r="I65" s="140">
        <v>243.53999999999994</v>
      </c>
      <c r="J65" s="214">
        <f t="shared" si="72"/>
        <v>0.17959011329280278</v>
      </c>
      <c r="K65" s="215">
        <f t="shared" si="73"/>
        <v>8.3877009316568024E-2</v>
      </c>
      <c r="L65" s="52">
        <f t="shared" si="74"/>
        <v>-0.50424326563514632</v>
      </c>
      <c r="N65" s="40">
        <f t="shared" ref="N65:N67" si="80">(H65/B65)*10</f>
        <v>4.9346961325966827</v>
      </c>
      <c r="O65" s="143">
        <f t="shared" ref="O65:O67" si="81">(I65/C65)*10</f>
        <v>6.9455852156057478</v>
      </c>
      <c r="P65" s="52">
        <f t="shared" ref="P65:P67" si="82">(O65-N65)/N65</f>
        <v>0.40750008287762934</v>
      </c>
    </row>
    <row r="66" spans="1:16" ht="20.100000000000001" customHeight="1" x14ac:dyDescent="0.25">
      <c r="A66" s="38" t="s">
        <v>182</v>
      </c>
      <c r="B66" s="19">
        <v>49.64</v>
      </c>
      <c r="C66" s="140">
        <v>44.629999999999995</v>
      </c>
      <c r="D66" s="247">
        <f t="shared" si="69"/>
        <v>1.0463743676222596E-2</v>
      </c>
      <c r="E66" s="215">
        <f t="shared" si="70"/>
        <v>9.401707601205813E-3</v>
      </c>
      <c r="F66" s="52">
        <f>(C65-B65)/B65</f>
        <v>-0.64777498744349582</v>
      </c>
      <c r="H66" s="19">
        <v>220.84</v>
      </c>
      <c r="I66" s="140">
        <v>222.91099999999997</v>
      </c>
      <c r="J66" s="214">
        <f t="shared" si="72"/>
        <v>8.0734374257418501E-2</v>
      </c>
      <c r="K66" s="215">
        <f t="shared" si="73"/>
        <v>7.6772226425907433E-2</v>
      </c>
      <c r="L66" s="52">
        <f t="shared" si="74"/>
        <v>9.377830103242028E-3</v>
      </c>
      <c r="N66" s="40">
        <f t="shared" ref="N66" si="83">(H66/B66)*10</f>
        <v>44.488315874294926</v>
      </c>
      <c r="O66" s="143">
        <f t="shared" ref="O66" si="84">(I66/C66)*10</f>
        <v>49.946448577190232</v>
      </c>
      <c r="P66" s="52">
        <f t="shared" ref="P66" si="85">(O66-N66)/N66</f>
        <v>0.12268688071532464</v>
      </c>
    </row>
    <row r="67" spans="1:16" ht="20.100000000000001" customHeight="1" x14ac:dyDescent="0.25">
      <c r="A67" s="38" t="s">
        <v>167</v>
      </c>
      <c r="B67" s="19">
        <v>269.41999999999996</v>
      </c>
      <c r="C67" s="140">
        <v>271.10999999999996</v>
      </c>
      <c r="D67" s="247">
        <f t="shared" si="69"/>
        <v>5.6791736930860023E-2</v>
      </c>
      <c r="E67" s="215">
        <f t="shared" si="70"/>
        <v>5.7111739810954694E-2</v>
      </c>
      <c r="F67" s="52">
        <f t="shared" si="71"/>
        <v>6.2727340212307848E-3</v>
      </c>
      <c r="H67" s="19">
        <v>119.264</v>
      </c>
      <c r="I67" s="140">
        <v>139.66300000000001</v>
      </c>
      <c r="J67" s="214">
        <f t="shared" si="72"/>
        <v>4.3600364116268608E-2</v>
      </c>
      <c r="K67" s="215">
        <f t="shared" si="73"/>
        <v>4.8100988552927007E-2</v>
      </c>
      <c r="L67" s="52">
        <f t="shared" si="74"/>
        <v>0.1710407163938826</v>
      </c>
      <c r="N67" s="40">
        <f t="shared" si="80"/>
        <v>4.4266943805211199</v>
      </c>
      <c r="O67" s="143">
        <f t="shared" si="81"/>
        <v>5.1515252111688987</v>
      </c>
      <c r="P67" s="52">
        <f t="shared" si="82"/>
        <v>0.16374087938784929</v>
      </c>
    </row>
    <row r="68" spans="1:16" ht="20.100000000000001" customHeight="1" x14ac:dyDescent="0.25">
      <c r="A68" s="38" t="s">
        <v>169</v>
      </c>
      <c r="B68" s="19">
        <v>231.32999999999998</v>
      </c>
      <c r="C68" s="140">
        <v>269.55000000000007</v>
      </c>
      <c r="D68" s="247">
        <f t="shared" si="69"/>
        <v>4.8762647554806068E-2</v>
      </c>
      <c r="E68" s="215">
        <f t="shared" si="70"/>
        <v>5.6783111895698589E-2</v>
      </c>
      <c r="F68" s="52">
        <f t="shared" si="71"/>
        <v>0.16521851899883322</v>
      </c>
      <c r="H68" s="19">
        <v>105.45800000000001</v>
      </c>
      <c r="I68" s="140">
        <v>123.16799999999999</v>
      </c>
      <c r="J68" s="214">
        <f t="shared" si="72"/>
        <v>3.8553186200139651E-2</v>
      </c>
      <c r="K68" s="215">
        <f t="shared" si="73"/>
        <v>4.2419986382126351E-2</v>
      </c>
      <c r="L68" s="52">
        <f t="shared" si="74"/>
        <v>0.16793415388116575</v>
      </c>
      <c r="N68" s="40">
        <f t="shared" ref="N68:N69" si="86">(H68/B68)*10</f>
        <v>4.5587688583408994</v>
      </c>
      <c r="O68" s="143">
        <f t="shared" ref="O68:O69" si="87">(I68/C68)*10</f>
        <v>4.5693934335002764</v>
      </c>
      <c r="P68" s="52">
        <f t="shared" ref="P68:P69" si="88">(O68-N68)/N68</f>
        <v>2.3305799196065508E-3</v>
      </c>
    </row>
    <row r="69" spans="1:16" ht="20.100000000000001" customHeight="1" x14ac:dyDescent="0.25">
      <c r="A69" s="38" t="s">
        <v>175</v>
      </c>
      <c r="B69" s="19">
        <v>162.75</v>
      </c>
      <c r="C69" s="140">
        <v>158.08999999999997</v>
      </c>
      <c r="D69" s="247">
        <f t="shared" si="69"/>
        <v>3.4306492411467118E-2</v>
      </c>
      <c r="E69" s="215">
        <f t="shared" si="70"/>
        <v>3.3303068668488173E-2</v>
      </c>
      <c r="F69" s="52">
        <f t="shared" si="71"/>
        <v>-2.86328725038404E-2</v>
      </c>
      <c r="H69" s="19">
        <v>116.17599999999999</v>
      </c>
      <c r="I69" s="140">
        <v>107.69999999999997</v>
      </c>
      <c r="J69" s="214">
        <f t="shared" si="72"/>
        <v>4.2471457452136617E-2</v>
      </c>
      <c r="K69" s="215">
        <f t="shared" si="73"/>
        <v>3.7092690742360088E-2</v>
      </c>
      <c r="L69" s="52">
        <f t="shared" si="74"/>
        <v>-7.2958270210714896E-2</v>
      </c>
      <c r="N69" s="40">
        <f t="shared" si="86"/>
        <v>7.1383102918586783</v>
      </c>
      <c r="O69" s="143">
        <f t="shared" si="87"/>
        <v>6.8125751154405716</v>
      </c>
      <c r="P69" s="52">
        <f t="shared" si="88"/>
        <v>-4.5631972147471826E-2</v>
      </c>
    </row>
    <row r="70" spans="1:16" ht="20.100000000000001" customHeight="1" x14ac:dyDescent="0.25">
      <c r="A70" s="38" t="s">
        <v>184</v>
      </c>
      <c r="B70" s="19">
        <v>260.65999999999991</v>
      </c>
      <c r="C70" s="140">
        <v>170.02</v>
      </c>
      <c r="D70" s="247">
        <f t="shared" si="69"/>
        <v>5.4945193929173672E-2</v>
      </c>
      <c r="E70" s="215">
        <f t="shared" si="70"/>
        <v>3.5816229584517426E-2</v>
      </c>
      <c r="F70" s="52">
        <f t="shared" si="71"/>
        <v>-0.3477326785851298</v>
      </c>
      <c r="H70" s="19">
        <v>150.54800000000003</v>
      </c>
      <c r="I70" s="140">
        <v>89.153000000000006</v>
      </c>
      <c r="J70" s="214">
        <f t="shared" si="72"/>
        <v>5.5037124505097998E-2</v>
      </c>
      <c r="K70" s="215">
        <f t="shared" si="73"/>
        <v>3.0704964324546238E-2</v>
      </c>
      <c r="L70" s="52">
        <f t="shared" si="74"/>
        <v>-0.40781013364508339</v>
      </c>
      <c r="N70" s="40">
        <f t="shared" ref="N70:N71" si="89">(H70/B70)*10</f>
        <v>5.7756464359702333</v>
      </c>
      <c r="O70" s="143">
        <f t="shared" ref="O70:O71" si="90">(I70/C70)*10</f>
        <v>5.2436772144453592</v>
      </c>
      <c r="P70" s="52">
        <f t="shared" ref="P70:P71" si="91">(O70-N70)/N70</f>
        <v>-9.2105572496926955E-2</v>
      </c>
    </row>
    <row r="71" spans="1:16" ht="20.100000000000001" customHeight="1" x14ac:dyDescent="0.25">
      <c r="A71" s="38" t="s">
        <v>225</v>
      </c>
      <c r="B71" s="19">
        <v>28.36</v>
      </c>
      <c r="C71" s="140">
        <v>136.33000000000001</v>
      </c>
      <c r="D71" s="247">
        <f t="shared" si="69"/>
        <v>5.9780775716694774E-3</v>
      </c>
      <c r="E71" s="215">
        <f t="shared" si="70"/>
        <v>2.8719130568505238E-2</v>
      </c>
      <c r="F71" s="52">
        <f t="shared" si="71"/>
        <v>3.8071227080394929</v>
      </c>
      <c r="H71" s="19">
        <v>13.226000000000003</v>
      </c>
      <c r="I71" s="140">
        <v>64.12700000000001</v>
      </c>
      <c r="J71" s="214">
        <f t="shared" si="72"/>
        <v>4.8351423380212696E-3</v>
      </c>
      <c r="K71" s="215">
        <f t="shared" si="73"/>
        <v>2.2085821534218442E-2</v>
      </c>
      <c r="L71" s="52">
        <f t="shared" si="74"/>
        <v>3.8485558747920763</v>
      </c>
      <c r="N71" s="40">
        <f t="shared" si="89"/>
        <v>4.6636107193229916</v>
      </c>
      <c r="O71" s="143">
        <f t="shared" si="90"/>
        <v>4.7038069390449646</v>
      </c>
      <c r="P71" s="52">
        <f t="shared" si="91"/>
        <v>8.6191198496533544E-3</v>
      </c>
    </row>
    <row r="72" spans="1:16" ht="20.100000000000001" customHeight="1" x14ac:dyDescent="0.25">
      <c r="A72" s="38" t="s">
        <v>209</v>
      </c>
      <c r="B72" s="19">
        <v>322.83000000000004</v>
      </c>
      <c r="C72" s="140">
        <v>249.75000000000003</v>
      </c>
      <c r="D72" s="247">
        <f t="shared" si="69"/>
        <v>6.8050168634064087E-2</v>
      </c>
      <c r="E72" s="215">
        <f t="shared" si="70"/>
        <v>5.2612065278986167E-2</v>
      </c>
      <c r="F72" s="52">
        <f t="shared" si="71"/>
        <v>-0.22637301366044049</v>
      </c>
      <c r="H72" s="19">
        <v>117.89699999999999</v>
      </c>
      <c r="I72" s="140">
        <v>61.838999999999999</v>
      </c>
      <c r="J72" s="214">
        <f t="shared" si="72"/>
        <v>4.3100618193383754E-2</v>
      </c>
      <c r="K72" s="215">
        <f t="shared" si="73"/>
        <v>2.1297817110648151E-2</v>
      </c>
      <c r="L72" s="52">
        <f t="shared" si="74"/>
        <v>-0.47548283671340236</v>
      </c>
      <c r="N72" s="40">
        <f t="shared" ref="N72" si="92">(H72/B72)*10</f>
        <v>3.6519840163553567</v>
      </c>
      <c r="O72" s="143">
        <f t="shared" ref="O72" si="93">(I72/C72)*10</f>
        <v>2.4760360360360356</v>
      </c>
      <c r="P72" s="52">
        <f t="shared" ref="P72" si="94">(O72-N72)/N72</f>
        <v>-0.32200249920395474</v>
      </c>
    </row>
    <row r="73" spans="1:16" ht="20.100000000000001" customHeight="1" x14ac:dyDescent="0.25">
      <c r="A73" s="38" t="s">
        <v>207</v>
      </c>
      <c r="B73" s="19">
        <v>104.05</v>
      </c>
      <c r="C73" s="140">
        <v>152.74</v>
      </c>
      <c r="D73" s="247">
        <f t="shared" si="69"/>
        <v>2.1932967959527823E-2</v>
      </c>
      <c r="E73" s="215">
        <f t="shared" si="70"/>
        <v>3.2176043446295682E-2</v>
      </c>
      <c r="F73" s="52">
        <f t="shared" si="71"/>
        <v>0.46794810187409913</v>
      </c>
      <c r="H73" s="19">
        <v>28.254999999999999</v>
      </c>
      <c r="I73" s="140">
        <v>61.165999999999997</v>
      </c>
      <c r="J73" s="214">
        <f t="shared" si="72"/>
        <v>1.0329422861091104E-2</v>
      </c>
      <c r="K73" s="215">
        <f t="shared" si="73"/>
        <v>2.1066030844449374E-2</v>
      </c>
      <c r="L73" s="52">
        <f t="shared" si="74"/>
        <v>1.1647849938064061</v>
      </c>
      <c r="N73" s="40">
        <f t="shared" ref="N73" si="95">(H73/B73)*10</f>
        <v>2.7155213839500241</v>
      </c>
      <c r="O73" s="143">
        <f t="shared" ref="O73" si="96">(I73/C73)*10</f>
        <v>4.0045829514207139</v>
      </c>
      <c r="P73" s="52">
        <f t="shared" ref="P73" si="97">(O73-N73)/N73</f>
        <v>0.47470131337931437</v>
      </c>
    </row>
    <row r="74" spans="1:16" ht="20.100000000000001" customHeight="1" x14ac:dyDescent="0.25">
      <c r="A74" s="38" t="s">
        <v>181</v>
      </c>
      <c r="B74" s="19">
        <v>74.13</v>
      </c>
      <c r="C74" s="140">
        <v>62.889999999999993</v>
      </c>
      <c r="D74" s="247">
        <f t="shared" si="69"/>
        <v>1.5626053962900503E-2</v>
      </c>
      <c r="E74" s="215">
        <f t="shared" si="70"/>
        <v>1.3248339481062819E-2</v>
      </c>
      <c r="F74" s="52">
        <f t="shared" si="71"/>
        <v>-0.15162552273033864</v>
      </c>
      <c r="H74" s="19">
        <v>56.122</v>
      </c>
      <c r="I74" s="140">
        <v>39.845999999999997</v>
      </c>
      <c r="J74" s="214">
        <f t="shared" si="72"/>
        <v>2.0517001231999822E-2</v>
      </c>
      <c r="K74" s="215">
        <f t="shared" si="73"/>
        <v>1.3723262352089882E-2</v>
      </c>
      <c r="L74" s="52">
        <f t="shared" si="74"/>
        <v>-0.29001104736110622</v>
      </c>
      <c r="N74" s="40">
        <f t="shared" ref="N74:N75" si="98">(H74/B74)*10</f>
        <v>7.5707540806690954</v>
      </c>
      <c r="O74" s="143">
        <f t="shared" ref="O74:O75" si="99">(I74/C74)*10</f>
        <v>6.3358244553983143</v>
      </c>
      <c r="P74" s="52">
        <f t="shared" ref="P74:P75" si="100">(O74-N74)/N74</f>
        <v>-0.16311844396372724</v>
      </c>
    </row>
    <row r="75" spans="1:16" ht="20.100000000000001" customHeight="1" x14ac:dyDescent="0.25">
      <c r="A75" s="38" t="s">
        <v>187</v>
      </c>
      <c r="B75" s="19">
        <v>64.08</v>
      </c>
      <c r="C75" s="140">
        <v>99.140000000000015</v>
      </c>
      <c r="D75" s="247">
        <f t="shared" si="69"/>
        <v>1.3507588532883643E-2</v>
      </c>
      <c r="E75" s="215">
        <f t="shared" si="70"/>
        <v>2.088472533236712E-2</v>
      </c>
      <c r="F75" s="52">
        <f t="shared" si="71"/>
        <v>0.54712858926342101</v>
      </c>
      <c r="H75" s="19">
        <v>28.371999999999996</v>
      </c>
      <c r="I75" s="140">
        <v>35.256999999999998</v>
      </c>
      <c r="J75" s="214">
        <f t="shared" si="72"/>
        <v>1.0372195555295586E-2</v>
      </c>
      <c r="K75" s="215">
        <f t="shared" si="73"/>
        <v>1.2142776207088113E-2</v>
      </c>
      <c r="L75" s="52">
        <f t="shared" ref="L75:L80" si="101">(I75-H75)/H75</f>
        <v>0.24266882842238835</v>
      </c>
      <c r="N75" s="40">
        <f t="shared" si="98"/>
        <v>4.4275905118601742</v>
      </c>
      <c r="O75" s="143">
        <f t="shared" si="99"/>
        <v>3.5562840427678024</v>
      </c>
      <c r="P75" s="52">
        <f t="shared" si="100"/>
        <v>-0.19679021055773013</v>
      </c>
    </row>
    <row r="76" spans="1:16" ht="20.100000000000001" customHeight="1" x14ac:dyDescent="0.25">
      <c r="A76" s="38" t="s">
        <v>201</v>
      </c>
      <c r="B76" s="19">
        <v>32.299999999999997</v>
      </c>
      <c r="C76" s="140">
        <v>65.28</v>
      </c>
      <c r="D76" s="247">
        <f t="shared" si="69"/>
        <v>6.8086003372681272E-3</v>
      </c>
      <c r="E76" s="215">
        <f t="shared" si="70"/>
        <v>1.3751814299948815E-2</v>
      </c>
      <c r="F76" s="52">
        <f t="shared" si="71"/>
        <v>1.0210526315789477</v>
      </c>
      <c r="H76" s="19">
        <v>15.250000000000004</v>
      </c>
      <c r="I76" s="140">
        <v>28.244</v>
      </c>
      <c r="J76" s="214">
        <f t="shared" si="72"/>
        <v>5.5750733899005266E-3</v>
      </c>
      <c r="K76" s="215">
        <f t="shared" si="73"/>
        <v>9.7274462147374056E-3</v>
      </c>
      <c r="L76" s="52">
        <f t="shared" si="101"/>
        <v>0.8520655737704913</v>
      </c>
      <c r="N76" s="40">
        <f t="shared" ref="N76:N80" si="102">(H76/B76)*10</f>
        <v>4.7213622291021693</v>
      </c>
      <c r="O76" s="143">
        <f t="shared" ref="O76:O80" si="103">(I76/C76)*10</f>
        <v>4.3265931372549016</v>
      </c>
      <c r="P76" s="52">
        <f t="shared" ref="P76:P80" si="104">(O76-N76)/N76</f>
        <v>-8.3613387978142564E-2</v>
      </c>
    </row>
    <row r="77" spans="1:16" ht="20.100000000000001" customHeight="1" x14ac:dyDescent="0.25">
      <c r="A77" s="38" t="s">
        <v>229</v>
      </c>
      <c r="B77" s="19">
        <v>5.37</v>
      </c>
      <c r="C77" s="140">
        <v>6.77</v>
      </c>
      <c r="D77" s="247">
        <f t="shared" si="69"/>
        <v>1.1319561551433391E-3</v>
      </c>
      <c r="E77" s="215">
        <f t="shared" si="70"/>
        <v>1.4261608886435887E-3</v>
      </c>
      <c r="F77" s="52">
        <f t="shared" si="71"/>
        <v>0.26070763500931088</v>
      </c>
      <c r="H77" s="19">
        <v>16.972999999999999</v>
      </c>
      <c r="I77" s="140">
        <v>26.81</v>
      </c>
      <c r="J77" s="214">
        <f t="shared" si="72"/>
        <v>6.2049652883135482E-3</v>
      </c>
      <c r="K77" s="215">
        <f t="shared" si="73"/>
        <v>9.2335658198948387E-3</v>
      </c>
      <c r="L77" s="52">
        <f t="shared" si="101"/>
        <v>0.57956754845931779</v>
      </c>
      <c r="N77" s="40">
        <f t="shared" si="102"/>
        <v>31.607076350093109</v>
      </c>
      <c r="O77" s="143">
        <f t="shared" si="103"/>
        <v>39.601181683899554</v>
      </c>
      <c r="P77" s="52">
        <f t="shared" si="104"/>
        <v>0.25292137891086203</v>
      </c>
    </row>
    <row r="78" spans="1:16" ht="20.100000000000001" customHeight="1" x14ac:dyDescent="0.25">
      <c r="A78" s="38" t="s">
        <v>199</v>
      </c>
      <c r="B78" s="19">
        <v>58.580000000000013</v>
      </c>
      <c r="C78" s="140">
        <v>31.97</v>
      </c>
      <c r="D78" s="247">
        <f t="shared" si="69"/>
        <v>1.2348229342327153E-2</v>
      </c>
      <c r="E78" s="215">
        <f t="shared" si="70"/>
        <v>6.7347656735502999E-3</v>
      </c>
      <c r="F78" s="52">
        <f t="shared" si="71"/>
        <v>-0.45425059747354057</v>
      </c>
      <c r="H78" s="19">
        <v>29.540000000000006</v>
      </c>
      <c r="I78" s="140">
        <v>21.999000000000002</v>
      </c>
      <c r="J78" s="214">
        <f t="shared" si="72"/>
        <v>1.0799191340174529E-2</v>
      </c>
      <c r="K78" s="215">
        <f t="shared" si="73"/>
        <v>7.5766212037249757E-3</v>
      </c>
      <c r="L78" s="52">
        <f t="shared" si="101"/>
        <v>-0.25528097494922147</v>
      </c>
      <c r="N78" s="40">
        <f t="shared" ref="N78:N79" si="105">(H78/B78)*10</f>
        <v>5.0426766814612503</v>
      </c>
      <c r="O78" s="143">
        <f t="shared" ref="O78:O79" si="106">(I78/C78)*10</f>
        <v>6.8811385674069445</v>
      </c>
      <c r="P78" s="52">
        <f t="shared" ref="P78:P79" si="107">(O78-N78)/N78</f>
        <v>0.36458055950812035</v>
      </c>
    </row>
    <row r="79" spans="1:16" ht="20.100000000000001" customHeight="1" x14ac:dyDescent="0.25">
      <c r="A79" s="38" t="s">
        <v>216</v>
      </c>
      <c r="B79" s="19">
        <v>55.61</v>
      </c>
      <c r="C79" s="140">
        <v>48.83</v>
      </c>
      <c r="D79" s="247">
        <f t="shared" si="69"/>
        <v>1.1722175379426644E-2</v>
      </c>
      <c r="E79" s="215">
        <f t="shared" si="70"/>
        <v>1.0286475065356933E-2</v>
      </c>
      <c r="F79" s="52">
        <f t="shared" si="71"/>
        <v>-0.1219205178924654</v>
      </c>
      <c r="H79" s="19">
        <v>16.706</v>
      </c>
      <c r="I79" s="140">
        <v>17.751999999999999</v>
      </c>
      <c r="J79" s="214">
        <f t="shared" si="72"/>
        <v>6.1073558066674213E-3</v>
      </c>
      <c r="K79" s="215">
        <f t="shared" si="73"/>
        <v>6.1139224332254077E-3</v>
      </c>
      <c r="L79" s="52">
        <f t="shared" si="101"/>
        <v>6.261223512510472E-2</v>
      </c>
      <c r="N79" s="40">
        <f t="shared" si="105"/>
        <v>3.0041359467721636</v>
      </c>
      <c r="O79" s="143">
        <f t="shared" si="106"/>
        <v>3.6354699979520788</v>
      </c>
      <c r="P79" s="52">
        <f t="shared" si="107"/>
        <v>0.21015495382566193</v>
      </c>
    </row>
    <row r="80" spans="1:16" ht="20.100000000000001" customHeight="1" x14ac:dyDescent="0.25">
      <c r="A80" s="38" t="s">
        <v>205</v>
      </c>
      <c r="B80" s="19">
        <v>128.01000000000002</v>
      </c>
      <c r="C80" s="140">
        <v>117.2</v>
      </c>
      <c r="D80" s="247">
        <f t="shared" si="69"/>
        <v>2.6983558178752112E-2</v>
      </c>
      <c r="E80" s="215">
        <f t="shared" si="70"/>
        <v>2.4689225428216929E-2</v>
      </c>
      <c r="F80" s="52">
        <f t="shared" si="71"/>
        <v>-8.4446527615030187E-2</v>
      </c>
      <c r="H80" s="19">
        <v>23.92</v>
      </c>
      <c r="I80" s="140">
        <v>17.034999999999997</v>
      </c>
      <c r="J80" s="214">
        <f t="shared" si="72"/>
        <v>8.7446397040275795E-3</v>
      </c>
      <c r="K80" s="215">
        <f t="shared" si="73"/>
        <v>5.8669822358041234E-3</v>
      </c>
      <c r="L80" s="52">
        <f t="shared" si="101"/>
        <v>-0.28783444816053533</v>
      </c>
      <c r="N80" s="40">
        <f t="shared" si="102"/>
        <v>1.8686040153113037</v>
      </c>
      <c r="O80" s="143">
        <f t="shared" si="103"/>
        <v>1.4534982935153582</v>
      </c>
      <c r="P80" s="52">
        <f t="shared" si="104"/>
        <v>-0.22214750604974492</v>
      </c>
    </row>
    <row r="81" spans="1:16" ht="20.100000000000001" customHeight="1" x14ac:dyDescent="0.25">
      <c r="A81" s="38" t="s">
        <v>185</v>
      </c>
      <c r="B81" s="19">
        <v>28.65</v>
      </c>
      <c r="C81" s="140">
        <v>26.77</v>
      </c>
      <c r="D81" s="247">
        <f t="shared" si="69"/>
        <v>6.0392074198988193E-3</v>
      </c>
      <c r="E81" s="215">
        <f t="shared" si="70"/>
        <v>5.6393392893632011E-3</v>
      </c>
      <c r="F81" s="52">
        <f t="shared" si="71"/>
        <v>-6.5619546247818461E-2</v>
      </c>
      <c r="H81" s="19">
        <v>15.302</v>
      </c>
      <c r="I81" s="140">
        <v>12.733000000000002</v>
      </c>
      <c r="J81" s="214">
        <f t="shared" si="72"/>
        <v>5.594083476213629E-3</v>
      </c>
      <c r="K81" s="215">
        <f t="shared" si="73"/>
        <v>4.3853410512764267E-3</v>
      </c>
      <c r="L81" s="52">
        <f t="shared" ref="L81:L82" si="108">(I81-H81)/H81</f>
        <v>-0.16788655077767595</v>
      </c>
      <c r="N81" s="40">
        <f t="shared" ref="N81:N82" si="109">(H81/B81)*10</f>
        <v>5.341012216404887</v>
      </c>
      <c r="O81" s="143">
        <f t="shared" ref="O81:O82" si="110">(I81/C81)*10</f>
        <v>4.7564437803511401</v>
      </c>
      <c r="P81" s="52">
        <f t="shared" ref="P81:P82" si="111">(O81-N81)/N81</f>
        <v>-0.10944899812403507</v>
      </c>
    </row>
    <row r="82" spans="1:16" ht="20.100000000000001" customHeight="1" x14ac:dyDescent="0.25">
      <c r="A82" s="38" t="s">
        <v>200</v>
      </c>
      <c r="B82" s="19">
        <v>27.03</v>
      </c>
      <c r="C82" s="140">
        <v>25.69</v>
      </c>
      <c r="D82" s="247">
        <f t="shared" si="69"/>
        <v>5.6977234401349077E-3</v>
      </c>
      <c r="E82" s="215">
        <f t="shared" si="70"/>
        <v>5.4118276557243421E-3</v>
      </c>
      <c r="F82" s="52">
        <f t="shared" si="71"/>
        <v>-4.9574546799852008E-2</v>
      </c>
      <c r="H82" s="19">
        <v>11.106</v>
      </c>
      <c r="I82" s="140">
        <v>11.496000000000002</v>
      </c>
      <c r="J82" s="214">
        <f t="shared" si="72"/>
        <v>4.0601157421793601E-3</v>
      </c>
      <c r="K82" s="215">
        <f t="shared" si="73"/>
        <v>3.9593089394073513E-3</v>
      </c>
      <c r="L82" s="52">
        <f t="shared" si="108"/>
        <v>3.5116153430578279E-2</v>
      </c>
      <c r="N82" s="40">
        <f t="shared" si="109"/>
        <v>4.1087680355160936</v>
      </c>
      <c r="O82" s="143">
        <f t="shared" si="110"/>
        <v>4.4748929544569878</v>
      </c>
      <c r="P82" s="52">
        <f t="shared" si="111"/>
        <v>8.9108198802200334E-2</v>
      </c>
    </row>
    <row r="83" spans="1:16" ht="20.100000000000001" customHeight="1" thickBot="1" x14ac:dyDescent="0.3">
      <c r="A83" s="8" t="s">
        <v>17</v>
      </c>
      <c r="B83" s="19">
        <f>B84-SUM(B62:B82)</f>
        <v>323.92000000000098</v>
      </c>
      <c r="C83" s="140">
        <f>C84-SUM(C62:C82)</f>
        <v>212.51999999999771</v>
      </c>
      <c r="D83" s="247">
        <f t="shared" si="69"/>
        <v>6.8279932546374572E-2</v>
      </c>
      <c r="E83" s="215">
        <f t="shared" si="70"/>
        <v>4.4769233686046114E-2</v>
      </c>
      <c r="F83" s="52">
        <f t="shared" si="71"/>
        <v>-0.3439120770560723</v>
      </c>
      <c r="H83" s="19">
        <f>H84-SUM(H62:H82)</f>
        <v>154.22600000000011</v>
      </c>
      <c r="I83" s="140">
        <f>I84-SUM(I62:I82)</f>
        <v>88.032999999999902</v>
      </c>
      <c r="J83" s="214">
        <f t="shared" si="72"/>
        <v>5.6381722533167151E-2</v>
      </c>
      <c r="K83" s="215">
        <f t="shared" si="73"/>
        <v>3.0319227893427881E-2</v>
      </c>
      <c r="L83" s="52">
        <f t="shared" ref="L83" si="112">(I83-H83)/H83</f>
        <v>-0.42919481799437292</v>
      </c>
      <c r="N83" s="40">
        <f t="shared" ref="N83:O84" si="113">(H83/B83)*10</f>
        <v>4.7612373425537058</v>
      </c>
      <c r="O83" s="143">
        <f t="shared" ref="O83" si="114">(I83/C83)*10</f>
        <v>4.1423395445134972</v>
      </c>
      <c r="P83" s="52">
        <f t="shared" ref="P83" si="115">(O83-N83)/N83</f>
        <v>-0.12998675628051357</v>
      </c>
    </row>
    <row r="84" spans="1:16" ht="26.25" customHeight="1" thickBot="1" x14ac:dyDescent="0.3">
      <c r="A84" s="12" t="s">
        <v>18</v>
      </c>
      <c r="B84" s="17">
        <v>4744</v>
      </c>
      <c r="C84" s="145">
        <v>4747.0099999999984</v>
      </c>
      <c r="D84" s="243">
        <f>SUM(D62:D83)</f>
        <v>1.0000000000000002</v>
      </c>
      <c r="E84" s="244">
        <f>SUM(E62:E83)</f>
        <v>1</v>
      </c>
      <c r="F84" s="57">
        <f>(C84-B84)/B84</f>
        <v>6.3448566610421568E-4</v>
      </c>
      <c r="G84" s="1"/>
      <c r="H84" s="17">
        <v>2735.3900000000003</v>
      </c>
      <c r="I84" s="145">
        <v>2903.5369999999998</v>
      </c>
      <c r="J84" s="255">
        <f t="shared" si="72"/>
        <v>1</v>
      </c>
      <c r="K84" s="244">
        <f t="shared" si="73"/>
        <v>1</v>
      </c>
      <c r="L84" s="57">
        <f>(I84-H84)/H84</f>
        <v>6.1470941986334474E-2</v>
      </c>
      <c r="M84" s="1"/>
      <c r="N84" s="37">
        <f t="shared" si="113"/>
        <v>5.7659991568296798</v>
      </c>
      <c r="O84" s="150">
        <f t="shared" si="113"/>
        <v>6.1165596870451102</v>
      </c>
      <c r="P84" s="57">
        <f>(O84-N84)/N84</f>
        <v>6.0797880936246822E-2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154</v>
      </c>
      <c r="E4" s="352"/>
      <c r="F4" s="358" t="str">
        <f>D4</f>
        <v>jan-mai</v>
      </c>
      <c r="G4" s="352"/>
      <c r="H4" s="131" t="s">
        <v>151</v>
      </c>
      <c r="J4" s="347" t="str">
        <f>D4</f>
        <v>jan-mai</v>
      </c>
      <c r="K4" s="352"/>
      <c r="L4" s="353" t="str">
        <f>D4</f>
        <v>jan-mai</v>
      </c>
      <c r="M4" s="354"/>
      <c r="N4" s="131" t="str">
        <f>H4</f>
        <v>2024/2023</v>
      </c>
      <c r="P4" s="347" t="str">
        <f>D4</f>
        <v>jan-mai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153872.38000000003</v>
      </c>
      <c r="E6" s="147">
        <v>153784.69</v>
      </c>
      <c r="F6" s="247">
        <f>D6/D8</f>
        <v>0.76867739278172786</v>
      </c>
      <c r="G6" s="246">
        <f>E6/E8</f>
        <v>0.7847009213703956</v>
      </c>
      <c r="H6" s="165">
        <f>(E6-D6)/D6</f>
        <v>-5.6988785121820696E-4</v>
      </c>
      <c r="I6" s="1"/>
      <c r="J6" s="115">
        <v>68148.534000000029</v>
      </c>
      <c r="K6" s="147">
        <v>69285.358999999997</v>
      </c>
      <c r="L6" s="247">
        <f>J6/J8</f>
        <v>0.64496026012928342</v>
      </c>
      <c r="M6" s="246">
        <f>K6/K8</f>
        <v>0.66378906154681405</v>
      </c>
      <c r="N6" s="165">
        <f>(K6-J6)/J6</f>
        <v>1.6681576745289452E-2</v>
      </c>
      <c r="P6" s="27">
        <f t="shared" ref="P6:Q8" si="0">(J6/D6)*10</f>
        <v>4.4288997154655059</v>
      </c>
      <c r="Q6" s="152">
        <f t="shared" si="0"/>
        <v>4.505348289221768</v>
      </c>
      <c r="R6" s="165">
        <f>(Q6-P6)/P6</f>
        <v>1.7261301602587063E-2</v>
      </c>
    </row>
    <row r="7" spans="1:18" ht="24" customHeight="1" thickBot="1" x14ac:dyDescent="0.3">
      <c r="A7" s="161" t="s">
        <v>21</v>
      </c>
      <c r="B7" s="1"/>
      <c r="C7" s="1"/>
      <c r="D7" s="117">
        <v>46305.720000000008</v>
      </c>
      <c r="E7" s="140">
        <v>42194.040000000008</v>
      </c>
      <c r="F7" s="247">
        <f>D7/D8</f>
        <v>0.23132260721827214</v>
      </c>
      <c r="G7" s="215">
        <f>E7/E8</f>
        <v>0.21529907862960437</v>
      </c>
      <c r="H7" s="55">
        <f t="shared" ref="H7:H8" si="1">(E7-D7)/D7</f>
        <v>-8.8794213760200677E-2</v>
      </c>
      <c r="J7" s="196">
        <v>37514.618000000009</v>
      </c>
      <c r="K7" s="142">
        <v>35093.219999999994</v>
      </c>
      <c r="L7" s="247">
        <f>J7/J8</f>
        <v>0.35503973987071669</v>
      </c>
      <c r="M7" s="215">
        <f>K7/K8</f>
        <v>0.33621093845318584</v>
      </c>
      <c r="N7" s="102">
        <f t="shared" ref="N7:N8" si="2">(K7-J7)/J7</f>
        <v>-6.4545452655282665E-2</v>
      </c>
      <c r="P7" s="27">
        <f t="shared" si="0"/>
        <v>8.1015084097601768</v>
      </c>
      <c r="Q7" s="152">
        <f t="shared" si="0"/>
        <v>8.317103553013645</v>
      </c>
      <c r="R7" s="102">
        <f t="shared" ref="R7:R8" si="3">(Q7-P7)/P7</f>
        <v>2.6611728624972235E-2</v>
      </c>
    </row>
    <row r="8" spans="1:18" ht="26.25" customHeight="1" thickBot="1" x14ac:dyDescent="0.3">
      <c r="A8" s="12" t="s">
        <v>12</v>
      </c>
      <c r="B8" s="162"/>
      <c r="C8" s="162"/>
      <c r="D8" s="163">
        <v>200178.10000000003</v>
      </c>
      <c r="E8" s="145">
        <v>195978.73</v>
      </c>
      <c r="F8" s="243">
        <f>SUM(F6:F7)</f>
        <v>1</v>
      </c>
      <c r="G8" s="244">
        <f>SUM(G6:G7)</f>
        <v>1</v>
      </c>
      <c r="H8" s="164">
        <f t="shared" si="1"/>
        <v>-2.097816894055855E-2</v>
      </c>
      <c r="I8" s="1"/>
      <c r="J8" s="17">
        <v>105663.15200000003</v>
      </c>
      <c r="K8" s="145">
        <v>104378.579</v>
      </c>
      <c r="L8" s="243">
        <f>SUM(L6:L7)</f>
        <v>1</v>
      </c>
      <c r="M8" s="244">
        <f>SUM(M6:M7)</f>
        <v>0.99999999999999989</v>
      </c>
      <c r="N8" s="164">
        <f t="shared" si="2"/>
        <v>-1.2157246643560592E-2</v>
      </c>
      <c r="O8" s="1"/>
      <c r="P8" s="29">
        <f t="shared" si="0"/>
        <v>5.2784571339222435</v>
      </c>
      <c r="Q8" s="146">
        <f t="shared" si="0"/>
        <v>5.3260156854777039</v>
      </c>
      <c r="R8" s="164">
        <f t="shared" si="3"/>
        <v>9.0099342191912908E-3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F5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66427.58</v>
      </c>
      <c r="C7" s="147">
        <v>66183.149999999994</v>
      </c>
      <c r="D7" s="247">
        <f>B7/$B$33</f>
        <v>0.33184239434783303</v>
      </c>
      <c r="E7" s="246">
        <f>C7/$C$33</f>
        <v>0.33770578062221335</v>
      </c>
      <c r="F7" s="52">
        <f>(C7-B7)/B7</f>
        <v>-3.679646315581684E-3</v>
      </c>
      <c r="H7" s="39">
        <v>27492.357999999997</v>
      </c>
      <c r="I7" s="147">
        <v>27779.249</v>
      </c>
      <c r="J7" s="247">
        <f>H7/$H$33</f>
        <v>0.26018869851620546</v>
      </c>
      <c r="K7" s="246">
        <f>I7/$I$33</f>
        <v>0.26613936754207007</v>
      </c>
      <c r="L7" s="52">
        <f>(I7-H7)/H7</f>
        <v>1.0435299874969011E-2</v>
      </c>
      <c r="N7" s="27">
        <f t="shared" ref="N7:N33" si="0">(H7/B7)*10</f>
        <v>4.1386963065642304</v>
      </c>
      <c r="O7" s="151">
        <f t="shared" ref="O7:O33" si="1">(I7/C7)*10</f>
        <v>4.1973295317614836</v>
      </c>
      <c r="P7" s="61">
        <f>(O7-N7)/N7</f>
        <v>1.4167076019629E-2</v>
      </c>
    </row>
    <row r="8" spans="1:16" ht="20.100000000000001" customHeight="1" x14ac:dyDescent="0.25">
      <c r="A8" s="8" t="s">
        <v>164</v>
      </c>
      <c r="B8" s="19">
        <v>13060.39</v>
      </c>
      <c r="C8" s="140">
        <v>12462.95</v>
      </c>
      <c r="D8" s="247">
        <f t="shared" ref="D8:D32" si="2">B8/$B$33</f>
        <v>6.524385035126215E-2</v>
      </c>
      <c r="E8" s="215">
        <f t="shared" ref="E8:E32" si="3">C8/$C$33</f>
        <v>6.3593380771474528E-2</v>
      </c>
      <c r="F8" s="52">
        <f t="shared" ref="F8:F33" si="4">(C8-B8)/B8</f>
        <v>-4.5744422639752619E-2</v>
      </c>
      <c r="H8" s="19">
        <v>13564.879000000001</v>
      </c>
      <c r="I8" s="140">
        <v>13133.055999999999</v>
      </c>
      <c r="J8" s="247">
        <f t="shared" ref="J8:J32" si="5">H8/$H$33</f>
        <v>0.12837851931579705</v>
      </c>
      <c r="K8" s="215">
        <f t="shared" ref="K8:K32" si="6">I8/$I$33</f>
        <v>0.12582137183530728</v>
      </c>
      <c r="L8" s="52">
        <f t="shared" ref="L8:L33" si="7">(I8-H8)/H8</f>
        <v>-3.1833899882188564E-2</v>
      </c>
      <c r="M8" s="1"/>
      <c r="N8" s="27">
        <f t="shared" si="0"/>
        <v>10.38627406991675</v>
      </c>
      <c r="O8" s="152">
        <f t="shared" si="1"/>
        <v>10.53767847901179</v>
      </c>
      <c r="P8" s="52">
        <f t="shared" ref="P8:P71" si="8">(O8-N8)/N8</f>
        <v>1.4577355467017201E-2</v>
      </c>
    </row>
    <row r="9" spans="1:16" ht="20.100000000000001" customHeight="1" x14ac:dyDescent="0.25">
      <c r="A9" s="8" t="s">
        <v>170</v>
      </c>
      <c r="B9" s="19">
        <v>29489.739999999998</v>
      </c>
      <c r="C9" s="140">
        <v>25580.52</v>
      </c>
      <c r="D9" s="247">
        <f t="shared" si="2"/>
        <v>0.14731751375400193</v>
      </c>
      <c r="E9" s="215">
        <f t="shared" si="3"/>
        <v>0.13052702198855964</v>
      </c>
      <c r="F9" s="52">
        <f t="shared" si="4"/>
        <v>-0.13256203683043655</v>
      </c>
      <c r="H9" s="19">
        <v>12676.223999999998</v>
      </c>
      <c r="I9" s="140">
        <v>11373.737000000001</v>
      </c>
      <c r="J9" s="247">
        <f t="shared" si="5"/>
        <v>0.11996825534790025</v>
      </c>
      <c r="K9" s="215">
        <f t="shared" si="6"/>
        <v>0.10896619889795586</v>
      </c>
      <c r="L9" s="52">
        <f t="shared" si="7"/>
        <v>-0.1027503931770216</v>
      </c>
      <c r="N9" s="27">
        <f t="shared" si="0"/>
        <v>4.2985200954637106</v>
      </c>
      <c r="O9" s="152">
        <f t="shared" si="1"/>
        <v>4.4462493334771933</v>
      </c>
      <c r="P9" s="52">
        <f t="shared" si="8"/>
        <v>3.4367464786167562E-2</v>
      </c>
    </row>
    <row r="10" spans="1:16" ht="20.100000000000001" customHeight="1" x14ac:dyDescent="0.25">
      <c r="A10" s="8" t="s">
        <v>171</v>
      </c>
      <c r="B10" s="19">
        <v>21619.37</v>
      </c>
      <c r="C10" s="140">
        <v>25539.52</v>
      </c>
      <c r="D10" s="247">
        <f t="shared" si="2"/>
        <v>0.1080006753985575</v>
      </c>
      <c r="E10" s="215">
        <f t="shared" si="3"/>
        <v>0.13031781561192887</v>
      </c>
      <c r="F10" s="52">
        <f t="shared" si="4"/>
        <v>0.18132582031761341</v>
      </c>
      <c r="H10" s="19">
        <v>9059.4779999999992</v>
      </c>
      <c r="I10" s="140">
        <v>10947.603999999999</v>
      </c>
      <c r="J10" s="247">
        <f t="shared" si="5"/>
        <v>8.57392367019299E-2</v>
      </c>
      <c r="K10" s="215">
        <f t="shared" si="6"/>
        <v>0.10488362751134979</v>
      </c>
      <c r="L10" s="52">
        <f t="shared" si="7"/>
        <v>0.20841443624014544</v>
      </c>
      <c r="N10" s="27">
        <f t="shared" si="0"/>
        <v>4.1904449574617573</v>
      </c>
      <c r="O10" s="152">
        <f t="shared" si="1"/>
        <v>4.2865347508488796</v>
      </c>
      <c r="P10" s="52">
        <f t="shared" si="8"/>
        <v>2.2930689786539032E-2</v>
      </c>
    </row>
    <row r="11" spans="1:16" ht="20.100000000000001" customHeight="1" x14ac:dyDescent="0.25">
      <c r="A11" s="8" t="s">
        <v>167</v>
      </c>
      <c r="B11" s="19">
        <v>15372.579999999998</v>
      </c>
      <c r="C11" s="140">
        <v>11057.17</v>
      </c>
      <c r="D11" s="247">
        <f t="shared" si="2"/>
        <v>7.6794514484851167E-2</v>
      </c>
      <c r="E11" s="215">
        <f t="shared" si="3"/>
        <v>5.6420255402206139E-2</v>
      </c>
      <c r="F11" s="52">
        <f t="shared" si="4"/>
        <v>-0.28072125824032129</v>
      </c>
      <c r="H11" s="19">
        <v>8862.9680000000008</v>
      </c>
      <c r="I11" s="140">
        <v>6039.5569999999998</v>
      </c>
      <c r="J11" s="247">
        <f t="shared" si="5"/>
        <v>8.3879458753984545E-2</v>
      </c>
      <c r="K11" s="215">
        <f t="shared" si="6"/>
        <v>5.7862035082888022E-2</v>
      </c>
      <c r="L11" s="52">
        <f t="shared" si="7"/>
        <v>-0.31856269818417493</v>
      </c>
      <c r="N11" s="27">
        <f t="shared" si="0"/>
        <v>5.7654395033234511</v>
      </c>
      <c r="O11" s="152">
        <f t="shared" si="1"/>
        <v>5.4621182454461668</v>
      </c>
      <c r="P11" s="52">
        <f t="shared" si="8"/>
        <v>-5.261025767462077E-2</v>
      </c>
    </row>
    <row r="12" spans="1:16" ht="20.100000000000001" customHeight="1" x14ac:dyDescent="0.25">
      <c r="A12" s="8" t="s">
        <v>168</v>
      </c>
      <c r="B12" s="19">
        <v>14123.94</v>
      </c>
      <c r="C12" s="140">
        <v>11560.369999999999</v>
      </c>
      <c r="D12" s="247">
        <f t="shared" si="2"/>
        <v>7.0556869108059223E-2</v>
      </c>
      <c r="E12" s="215">
        <f t="shared" si="3"/>
        <v>5.8987880980757433E-2</v>
      </c>
      <c r="F12" s="52">
        <f t="shared" si="4"/>
        <v>-0.18150530234481324</v>
      </c>
      <c r="H12" s="19">
        <v>6403.0459999999994</v>
      </c>
      <c r="I12" s="140">
        <v>5081.7609999999995</v>
      </c>
      <c r="J12" s="247">
        <f t="shared" si="5"/>
        <v>6.0598665464759165E-2</v>
      </c>
      <c r="K12" s="215">
        <f t="shared" si="6"/>
        <v>4.8685861109490663E-2</v>
      </c>
      <c r="L12" s="52">
        <f t="shared" si="7"/>
        <v>-0.20635257032356163</v>
      </c>
      <c r="N12" s="27">
        <f t="shared" si="0"/>
        <v>4.5334701223596241</v>
      </c>
      <c r="O12" s="152">
        <f t="shared" si="1"/>
        <v>4.3958463267179164</v>
      </c>
      <c r="P12" s="52">
        <f t="shared" si="8"/>
        <v>-3.035727421317512E-2</v>
      </c>
    </row>
    <row r="13" spans="1:16" ht="20.100000000000001" customHeight="1" x14ac:dyDescent="0.25">
      <c r="A13" s="8" t="s">
        <v>178</v>
      </c>
      <c r="B13" s="19">
        <v>5281.23</v>
      </c>
      <c r="C13" s="140">
        <v>6993.58</v>
      </c>
      <c r="D13" s="247">
        <f t="shared" si="2"/>
        <v>2.6382656244614149E-2</v>
      </c>
      <c r="E13" s="215">
        <f t="shared" si="3"/>
        <v>3.5685403206766358E-2</v>
      </c>
      <c r="F13" s="52">
        <f t="shared" si="4"/>
        <v>0.32423318052802103</v>
      </c>
      <c r="H13" s="19">
        <v>3731.5059999999999</v>
      </c>
      <c r="I13" s="140">
        <v>4678.8809999999994</v>
      </c>
      <c r="J13" s="247">
        <f t="shared" si="5"/>
        <v>3.5315111553742021E-2</v>
      </c>
      <c r="K13" s="215">
        <f t="shared" si="6"/>
        <v>4.4826065317482421E-2</v>
      </c>
      <c r="L13" s="52">
        <f t="shared" si="7"/>
        <v>0.25388542856423107</v>
      </c>
      <c r="N13" s="27">
        <f t="shared" si="0"/>
        <v>7.0656002484269766</v>
      </c>
      <c r="O13" s="152">
        <f t="shared" si="1"/>
        <v>6.6902516307813729</v>
      </c>
      <c r="P13" s="52">
        <f t="shared" si="8"/>
        <v>-5.3123387178487504E-2</v>
      </c>
    </row>
    <row r="14" spans="1:16" ht="20.100000000000001" customHeight="1" x14ac:dyDescent="0.25">
      <c r="A14" s="8" t="s">
        <v>169</v>
      </c>
      <c r="B14" s="19">
        <v>3273.01</v>
      </c>
      <c r="C14" s="140">
        <v>3297.9000000000005</v>
      </c>
      <c r="D14" s="247">
        <f t="shared" si="2"/>
        <v>1.6350489888754052E-2</v>
      </c>
      <c r="E14" s="215">
        <f t="shared" si="3"/>
        <v>1.6827846572941868E-2</v>
      </c>
      <c r="F14" s="52">
        <f t="shared" si="4"/>
        <v>7.604620823034554E-3</v>
      </c>
      <c r="H14" s="19">
        <v>2838.39</v>
      </c>
      <c r="I14" s="140">
        <v>2933.819</v>
      </c>
      <c r="J14" s="247">
        <f t="shared" si="5"/>
        <v>2.6862628515946594E-2</v>
      </c>
      <c r="K14" s="215">
        <f t="shared" si="6"/>
        <v>2.8107481708483498E-2</v>
      </c>
      <c r="L14" s="52">
        <f t="shared" si="7"/>
        <v>3.3620820253735424E-2</v>
      </c>
      <c r="N14" s="27">
        <f t="shared" si="0"/>
        <v>8.6721091594587243</v>
      </c>
      <c r="O14" s="152">
        <f t="shared" si="1"/>
        <v>8.8960217107856501</v>
      </c>
      <c r="P14" s="52">
        <f t="shared" si="8"/>
        <v>2.5819849267314971E-2</v>
      </c>
    </row>
    <row r="15" spans="1:16" ht="20.100000000000001" customHeight="1" x14ac:dyDescent="0.25">
      <c r="A15" s="8" t="s">
        <v>176</v>
      </c>
      <c r="B15" s="19">
        <v>4636.53</v>
      </c>
      <c r="C15" s="140">
        <v>4875.0499999999993</v>
      </c>
      <c r="D15" s="247">
        <f t="shared" si="2"/>
        <v>2.3162024217434355E-2</v>
      </c>
      <c r="E15" s="215">
        <f t="shared" si="3"/>
        <v>2.487540357058135E-2</v>
      </c>
      <c r="F15" s="52">
        <f t="shared" si="4"/>
        <v>5.1443644277077802E-2</v>
      </c>
      <c r="H15" s="19">
        <v>2194.3339999999998</v>
      </c>
      <c r="I15" s="140">
        <v>2548.3580000000002</v>
      </c>
      <c r="J15" s="247">
        <f t="shared" si="5"/>
        <v>2.0767258580361103E-2</v>
      </c>
      <c r="K15" s="215">
        <f t="shared" si="6"/>
        <v>2.4414568816845072E-2</v>
      </c>
      <c r="L15" s="52">
        <f t="shared" si="7"/>
        <v>0.16133551227844092</v>
      </c>
      <c r="N15" s="27">
        <f t="shared" si="0"/>
        <v>4.732707434223439</v>
      </c>
      <c r="O15" s="152">
        <f t="shared" si="1"/>
        <v>5.2273474118214178</v>
      </c>
      <c r="P15" s="52">
        <f t="shared" si="8"/>
        <v>0.1045152239965455</v>
      </c>
    </row>
    <row r="16" spans="1:16" ht="20.100000000000001" customHeight="1" x14ac:dyDescent="0.25">
      <c r="A16" s="8" t="s">
        <v>182</v>
      </c>
      <c r="B16" s="19">
        <v>786.02</v>
      </c>
      <c r="C16" s="140">
        <v>777.25</v>
      </c>
      <c r="D16" s="247">
        <f t="shared" si="2"/>
        <v>3.9266033597081772E-3</v>
      </c>
      <c r="E16" s="215">
        <f t="shared" si="3"/>
        <v>3.9659916155186832E-3</v>
      </c>
      <c r="F16" s="52">
        <f t="shared" si="4"/>
        <v>-1.1157476908984481E-2</v>
      </c>
      <c r="H16" s="19">
        <v>2300.779</v>
      </c>
      <c r="I16" s="140">
        <v>2362.777</v>
      </c>
      <c r="J16" s="247">
        <f t="shared" si="5"/>
        <v>2.1774658018908991E-2</v>
      </c>
      <c r="K16" s="215">
        <f t="shared" si="6"/>
        <v>2.2636608225908114E-2</v>
      </c>
      <c r="L16" s="52">
        <f t="shared" si="7"/>
        <v>2.6946525502884042E-2</v>
      </c>
      <c r="N16" s="27">
        <f t="shared" si="0"/>
        <v>29.271252639881936</v>
      </c>
      <c r="O16" s="152">
        <f t="shared" si="1"/>
        <v>30.399189449983915</v>
      </c>
      <c r="P16" s="52">
        <f t="shared" si="8"/>
        <v>3.8533944002286054E-2</v>
      </c>
    </row>
    <row r="17" spans="1:16" ht="20.100000000000001" customHeight="1" x14ac:dyDescent="0.25">
      <c r="A17" s="8" t="s">
        <v>175</v>
      </c>
      <c r="B17" s="19">
        <v>2945.01</v>
      </c>
      <c r="C17" s="140">
        <v>2527.88</v>
      </c>
      <c r="D17" s="247">
        <f t="shared" si="2"/>
        <v>1.4711949009407112E-2</v>
      </c>
      <c r="E17" s="215">
        <f t="shared" si="3"/>
        <v>1.2898746716033927E-2</v>
      </c>
      <c r="F17" s="52">
        <f t="shared" si="4"/>
        <v>-0.14163958696235329</v>
      </c>
      <c r="H17" s="19">
        <v>1759.289</v>
      </c>
      <c r="I17" s="140">
        <v>1635.296</v>
      </c>
      <c r="J17" s="247">
        <f t="shared" si="5"/>
        <v>1.6649976521616539E-2</v>
      </c>
      <c r="K17" s="215">
        <f t="shared" si="6"/>
        <v>1.56669693692611E-2</v>
      </c>
      <c r="L17" s="52">
        <f t="shared" si="7"/>
        <v>-7.0479040112227123E-2</v>
      </c>
      <c r="N17" s="27">
        <f t="shared" si="0"/>
        <v>5.9737963538324141</v>
      </c>
      <c r="O17" s="152">
        <f t="shared" si="1"/>
        <v>6.4690412519581635</v>
      </c>
      <c r="P17" s="52">
        <f t="shared" si="8"/>
        <v>8.2902875958942121E-2</v>
      </c>
    </row>
    <row r="18" spans="1:16" ht="20.100000000000001" customHeight="1" x14ac:dyDescent="0.25">
      <c r="A18" s="8" t="s">
        <v>183</v>
      </c>
      <c r="B18" s="19">
        <v>2729.9</v>
      </c>
      <c r="C18" s="140">
        <v>2500.37</v>
      </c>
      <c r="D18" s="247">
        <f t="shared" si="2"/>
        <v>1.3637355934540282E-2</v>
      </c>
      <c r="E18" s="215">
        <f t="shared" si="3"/>
        <v>1.275837433990923E-2</v>
      </c>
      <c r="F18" s="52">
        <f t="shared" si="4"/>
        <v>-8.408000293051035E-2</v>
      </c>
      <c r="H18" s="19">
        <v>1394.2259999999999</v>
      </c>
      <c r="I18" s="140">
        <v>1390.9019999999998</v>
      </c>
      <c r="J18" s="247">
        <f t="shared" si="5"/>
        <v>1.3195006713409417E-2</v>
      </c>
      <c r="K18" s="215">
        <f t="shared" si="6"/>
        <v>1.332555025490431E-2</v>
      </c>
      <c r="L18" s="52">
        <f t="shared" si="7"/>
        <v>-2.384118500157126E-3</v>
      </c>
      <c r="N18" s="27">
        <f t="shared" si="0"/>
        <v>5.1072420235173439</v>
      </c>
      <c r="O18" s="152">
        <f t="shared" si="1"/>
        <v>5.5627847078632353</v>
      </c>
      <c r="P18" s="52">
        <f t="shared" si="8"/>
        <v>8.9195437037886918E-2</v>
      </c>
    </row>
    <row r="19" spans="1:16" ht="20.100000000000001" customHeight="1" x14ac:dyDescent="0.25">
      <c r="A19" s="8" t="s">
        <v>172</v>
      </c>
      <c r="B19" s="19">
        <v>2727.39</v>
      </c>
      <c r="C19" s="140">
        <v>3673.2400000000002</v>
      </c>
      <c r="D19" s="247">
        <f t="shared" si="2"/>
        <v>1.3624817100372107E-2</v>
      </c>
      <c r="E19" s="215">
        <f t="shared" si="3"/>
        <v>1.8743054412078287E-2</v>
      </c>
      <c r="F19" s="52">
        <f t="shared" si="4"/>
        <v>0.34679675440622737</v>
      </c>
      <c r="H19" s="19">
        <v>1006.4719999999999</v>
      </c>
      <c r="I19" s="140">
        <v>1344.71</v>
      </c>
      <c r="J19" s="247">
        <f t="shared" si="5"/>
        <v>9.525288437354203E-3</v>
      </c>
      <c r="K19" s="215">
        <f t="shared" si="6"/>
        <v>1.2883007345788832E-2</v>
      </c>
      <c r="L19" s="52">
        <f t="shared" si="7"/>
        <v>0.33606300026230257</v>
      </c>
      <c r="N19" s="27">
        <f t="shared" si="0"/>
        <v>3.6902386530712512</v>
      </c>
      <c r="O19" s="152">
        <f t="shared" si="1"/>
        <v>3.6608280428177848</v>
      </c>
      <c r="P19" s="52">
        <f t="shared" si="8"/>
        <v>-7.9698396278487255E-3</v>
      </c>
    </row>
    <row r="20" spans="1:16" ht="20.100000000000001" customHeight="1" x14ac:dyDescent="0.25">
      <c r="A20" s="8" t="s">
        <v>200</v>
      </c>
      <c r="B20" s="19">
        <v>1514.79</v>
      </c>
      <c r="C20" s="140">
        <v>1349.4099999999999</v>
      </c>
      <c r="D20" s="247">
        <f t="shared" si="2"/>
        <v>7.5672113982498523E-3</v>
      </c>
      <c r="E20" s="215">
        <f t="shared" si="3"/>
        <v>6.8854921143738385E-3</v>
      </c>
      <c r="F20" s="52">
        <f t="shared" si="4"/>
        <v>-0.10917684959631375</v>
      </c>
      <c r="H20" s="19">
        <v>1406.4870000000001</v>
      </c>
      <c r="I20" s="140">
        <v>1262.8069999999998</v>
      </c>
      <c r="J20" s="247">
        <f t="shared" si="5"/>
        <v>1.3311045273379691E-2</v>
      </c>
      <c r="K20" s="215">
        <f t="shared" si="6"/>
        <v>1.2098334850870116E-2</v>
      </c>
      <c r="L20" s="52">
        <f t="shared" si="7"/>
        <v>-0.10215522788337203</v>
      </c>
      <c r="N20" s="27">
        <f t="shared" si="0"/>
        <v>9.2850296080644839</v>
      </c>
      <c r="O20" s="152">
        <f t="shared" si="1"/>
        <v>9.3582158128367219</v>
      </c>
      <c r="P20" s="52">
        <f t="shared" si="8"/>
        <v>7.8821724713373422E-3</v>
      </c>
    </row>
    <row r="21" spans="1:16" ht="20.100000000000001" customHeight="1" x14ac:dyDescent="0.25">
      <c r="A21" s="8" t="s">
        <v>166</v>
      </c>
      <c r="B21" s="19">
        <v>2033.55</v>
      </c>
      <c r="C21" s="140">
        <v>2245.91</v>
      </c>
      <c r="D21" s="247">
        <f t="shared" si="2"/>
        <v>1.0158703674377958E-2</v>
      </c>
      <c r="E21" s="215">
        <f t="shared" si="3"/>
        <v>1.1459968130214944E-2</v>
      </c>
      <c r="F21" s="52">
        <f t="shared" si="4"/>
        <v>0.10442821666543724</v>
      </c>
      <c r="H21" s="19">
        <v>1019.11</v>
      </c>
      <c r="I21" s="140">
        <v>1193.2750000000001</v>
      </c>
      <c r="J21" s="247">
        <f t="shared" si="5"/>
        <v>9.6448949393446049E-3</v>
      </c>
      <c r="K21" s="215">
        <f t="shared" si="6"/>
        <v>1.1432182842803406E-2</v>
      </c>
      <c r="L21" s="52">
        <f t="shared" si="7"/>
        <v>0.17089911785773867</v>
      </c>
      <c r="N21" s="27">
        <f t="shared" si="0"/>
        <v>5.0114823830247603</v>
      </c>
      <c r="O21" s="152">
        <f t="shared" si="1"/>
        <v>5.3131024840710452</v>
      </c>
      <c r="P21" s="52">
        <f t="shared" si="8"/>
        <v>6.0185804916316449E-2</v>
      </c>
    </row>
    <row r="22" spans="1:16" ht="20.100000000000001" customHeight="1" x14ac:dyDescent="0.25">
      <c r="A22" s="8" t="s">
        <v>174</v>
      </c>
      <c r="B22" s="19">
        <v>415.75</v>
      </c>
      <c r="C22" s="140">
        <v>1822.62</v>
      </c>
      <c r="D22" s="247">
        <f t="shared" si="2"/>
        <v>2.0769005200868612E-3</v>
      </c>
      <c r="E22" s="215">
        <f t="shared" si="3"/>
        <v>9.3000908823115628E-3</v>
      </c>
      <c r="F22" s="52">
        <f t="shared" si="4"/>
        <v>3.3839326518340345</v>
      </c>
      <c r="H22" s="19">
        <v>188.81099999999998</v>
      </c>
      <c r="I22" s="140">
        <v>904.82500000000005</v>
      </c>
      <c r="J22" s="247">
        <f t="shared" si="5"/>
        <v>1.7869143256298084E-3</v>
      </c>
      <c r="K22" s="215">
        <f t="shared" si="6"/>
        <v>8.6686847882840017E-3</v>
      </c>
      <c r="L22" s="52">
        <f t="shared" si="7"/>
        <v>3.7922260885223857</v>
      </c>
      <c r="N22" s="27">
        <f t="shared" si="0"/>
        <v>4.541455201443175</v>
      </c>
      <c r="O22" s="152">
        <f t="shared" si="1"/>
        <v>4.9644193523608875</v>
      </c>
      <c r="P22" s="52">
        <f t="shared" si="8"/>
        <v>9.3134057731826508E-2</v>
      </c>
    </row>
    <row r="23" spans="1:16" ht="20.100000000000001" customHeight="1" x14ac:dyDescent="0.25">
      <c r="A23" s="8" t="s">
        <v>204</v>
      </c>
      <c r="B23" s="19">
        <v>329.76</v>
      </c>
      <c r="C23" s="140">
        <v>528.41999999999996</v>
      </c>
      <c r="D23" s="247">
        <f t="shared" si="2"/>
        <v>1.6473330499190459E-3</v>
      </c>
      <c r="E23" s="215">
        <f t="shared" si="3"/>
        <v>2.6963130131519878E-3</v>
      </c>
      <c r="F23" s="52">
        <f t="shared" si="4"/>
        <v>0.60243813682678304</v>
      </c>
      <c r="H23" s="19">
        <v>505.23399999999998</v>
      </c>
      <c r="I23" s="140">
        <v>796.99699999999996</v>
      </c>
      <c r="J23" s="247">
        <f t="shared" si="5"/>
        <v>4.7815533649800636E-3</v>
      </c>
      <c r="K23" s="215">
        <f t="shared" si="6"/>
        <v>7.6356375765567744E-3</v>
      </c>
      <c r="L23" s="52">
        <f t="shared" si="7"/>
        <v>0.57748092962864728</v>
      </c>
      <c r="N23" s="27">
        <f t="shared" si="0"/>
        <v>15.321263949539059</v>
      </c>
      <c r="O23" s="152">
        <f t="shared" si="1"/>
        <v>15.082642594905568</v>
      </c>
      <c r="P23" s="52">
        <f t="shared" si="8"/>
        <v>-1.5574521489832417E-2</v>
      </c>
    </row>
    <row r="24" spans="1:16" ht="20.100000000000001" customHeight="1" x14ac:dyDescent="0.25">
      <c r="A24" s="8" t="s">
        <v>180</v>
      </c>
      <c r="B24" s="19">
        <v>1069.46</v>
      </c>
      <c r="C24" s="140">
        <v>1231.75</v>
      </c>
      <c r="D24" s="247">
        <f t="shared" si="2"/>
        <v>5.3425424659340817E-3</v>
      </c>
      <c r="E24" s="215">
        <f t="shared" si="3"/>
        <v>6.2851208393890487E-3</v>
      </c>
      <c r="F24" s="52">
        <f t="shared" si="4"/>
        <v>0.15174948104650943</v>
      </c>
      <c r="H24" s="19">
        <v>604.14200000000005</v>
      </c>
      <c r="I24" s="140">
        <v>693.23199999999997</v>
      </c>
      <c r="J24" s="247">
        <f t="shared" si="5"/>
        <v>5.7176223552369513E-3</v>
      </c>
      <c r="K24" s="215">
        <f t="shared" si="6"/>
        <v>6.6415159761851125E-3</v>
      </c>
      <c r="L24" s="52">
        <f t="shared" si="7"/>
        <v>0.1474653309983413</v>
      </c>
      <c r="N24" s="27">
        <f t="shared" si="0"/>
        <v>5.6490378321769867</v>
      </c>
      <c r="O24" s="152">
        <f t="shared" si="1"/>
        <v>5.6280251674446919</v>
      </c>
      <c r="P24" s="52">
        <f t="shared" si="8"/>
        <v>-3.7196891500011569E-3</v>
      </c>
    </row>
    <row r="25" spans="1:16" ht="20.100000000000001" customHeight="1" x14ac:dyDescent="0.25">
      <c r="A25" s="8" t="s">
        <v>177</v>
      </c>
      <c r="B25" s="19">
        <v>926.98</v>
      </c>
      <c r="C25" s="140">
        <v>1174.6500000000001</v>
      </c>
      <c r="D25" s="247">
        <f t="shared" si="2"/>
        <v>4.6307762937104471E-3</v>
      </c>
      <c r="E25" s="215">
        <f t="shared" si="3"/>
        <v>5.9937626904715624E-3</v>
      </c>
      <c r="F25" s="52">
        <f t="shared" si="4"/>
        <v>0.26717944292217749</v>
      </c>
      <c r="H25" s="19">
        <v>541.79500000000007</v>
      </c>
      <c r="I25" s="140">
        <v>633.21100000000001</v>
      </c>
      <c r="J25" s="247">
        <f t="shared" si="5"/>
        <v>5.1275680286349962E-3</v>
      </c>
      <c r="K25" s="215">
        <f t="shared" si="6"/>
        <v>6.0664841969155373E-3</v>
      </c>
      <c r="L25" s="52">
        <f t="shared" si="7"/>
        <v>0.16872802443728704</v>
      </c>
      <c r="N25" s="27">
        <f t="shared" si="0"/>
        <v>5.8447323566851503</v>
      </c>
      <c r="O25" s="152">
        <f t="shared" si="1"/>
        <v>5.3906355084493249</v>
      </c>
      <c r="P25" s="52">
        <f t="shared" si="8"/>
        <v>-7.7693351983249268E-2</v>
      </c>
    </row>
    <row r="26" spans="1:16" ht="20.100000000000001" customHeight="1" x14ac:dyDescent="0.25">
      <c r="A26" s="8" t="s">
        <v>191</v>
      </c>
      <c r="B26" s="19">
        <v>690.42000000000007</v>
      </c>
      <c r="C26" s="140">
        <v>917.08999999999992</v>
      </c>
      <c r="D26" s="247">
        <f t="shared" si="2"/>
        <v>3.4490286399960811E-3</v>
      </c>
      <c r="E26" s="215">
        <f t="shared" si="3"/>
        <v>4.6795384376661676E-3</v>
      </c>
      <c r="F26" s="52">
        <f t="shared" si="4"/>
        <v>0.3283074070855419</v>
      </c>
      <c r="H26" s="19">
        <v>506.63900000000001</v>
      </c>
      <c r="I26" s="140">
        <v>572.19900000000007</v>
      </c>
      <c r="J26" s="247">
        <f t="shared" si="5"/>
        <v>4.7948503372301438E-3</v>
      </c>
      <c r="K26" s="215">
        <f t="shared" si="6"/>
        <v>5.4819581324248535E-3</v>
      </c>
      <c r="L26" s="52">
        <f t="shared" si="7"/>
        <v>0.12940180286160374</v>
      </c>
      <c r="N26" s="27">
        <f t="shared" si="0"/>
        <v>7.3381275165841071</v>
      </c>
      <c r="O26" s="152">
        <f t="shared" si="1"/>
        <v>6.2392894917619879</v>
      </c>
      <c r="P26" s="52">
        <f t="shared" si="8"/>
        <v>-0.14974365358720659</v>
      </c>
    </row>
    <row r="27" spans="1:16" ht="20.100000000000001" customHeight="1" x14ac:dyDescent="0.25">
      <c r="A27" s="8" t="s">
        <v>184</v>
      </c>
      <c r="B27" s="19">
        <v>449.64</v>
      </c>
      <c r="C27" s="140">
        <v>701.1</v>
      </c>
      <c r="D27" s="247">
        <f t="shared" si="2"/>
        <v>2.2461997591145069E-3</v>
      </c>
      <c r="E27" s="215">
        <f t="shared" si="3"/>
        <v>3.577429040386168E-3</v>
      </c>
      <c r="F27" s="52">
        <f t="shared" si="4"/>
        <v>0.55924739791833478</v>
      </c>
      <c r="H27" s="19">
        <v>288.72700000000003</v>
      </c>
      <c r="I27" s="140">
        <v>503.315</v>
      </c>
      <c r="J27" s="247">
        <f t="shared" si="5"/>
        <v>2.7325230653728748E-3</v>
      </c>
      <c r="K27" s="215">
        <f t="shared" si="6"/>
        <v>4.8220142947146263E-3</v>
      </c>
      <c r="L27" s="52">
        <f t="shared" si="7"/>
        <v>0.74322110505771866</v>
      </c>
      <c r="N27" s="27">
        <f t="shared" ref="N27" si="9">(H27/B27)*10</f>
        <v>6.4212925896272584</v>
      </c>
      <c r="O27" s="152">
        <f t="shared" ref="O27" si="10">(I27/C27)*10</f>
        <v>7.1789331051205245</v>
      </c>
      <c r="P27" s="52">
        <f t="shared" ref="P27" si="11">(O27-N27)/N27</f>
        <v>0.11798878573406441</v>
      </c>
    </row>
    <row r="28" spans="1:16" ht="20.100000000000001" customHeight="1" x14ac:dyDescent="0.25">
      <c r="A28" s="8" t="s">
        <v>186</v>
      </c>
      <c r="B28" s="19">
        <v>639.89</v>
      </c>
      <c r="C28" s="140">
        <v>821.64</v>
      </c>
      <c r="D28" s="247">
        <f t="shared" si="2"/>
        <v>3.1966034246503463E-3</v>
      </c>
      <c r="E28" s="215">
        <f t="shared" si="3"/>
        <v>4.1924957876806317E-3</v>
      </c>
      <c r="F28" s="52">
        <f t="shared" si="4"/>
        <v>0.28403319320508214</v>
      </c>
      <c r="H28" s="19">
        <v>440.03200000000004</v>
      </c>
      <c r="I28" s="140">
        <v>491.23699999999997</v>
      </c>
      <c r="J28" s="247">
        <f t="shared" si="5"/>
        <v>4.1644792122044584E-3</v>
      </c>
      <c r="K28" s="215">
        <f t="shared" si="6"/>
        <v>4.706300897236778E-3</v>
      </c>
      <c r="L28" s="52">
        <f t="shared" si="7"/>
        <v>0.11636653697912862</v>
      </c>
      <c r="N28" s="27">
        <f t="shared" si="0"/>
        <v>6.8766819297066695</v>
      </c>
      <c r="O28" s="152">
        <f t="shared" si="1"/>
        <v>5.978737646657903</v>
      </c>
      <c r="P28" s="52">
        <f t="shared" si="8"/>
        <v>-0.1305781323358472</v>
      </c>
    </row>
    <row r="29" spans="1:16" ht="20.100000000000001" customHeight="1" x14ac:dyDescent="0.25">
      <c r="A29" s="8" t="s">
        <v>210</v>
      </c>
      <c r="B29" s="19">
        <v>782.06999999999994</v>
      </c>
      <c r="C29" s="140">
        <v>402.28</v>
      </c>
      <c r="D29" s="247">
        <f t="shared" si="2"/>
        <v>3.9068709314355535E-3</v>
      </c>
      <c r="E29" s="215">
        <f t="shared" si="3"/>
        <v>2.0526717363664919E-3</v>
      </c>
      <c r="F29" s="52">
        <f>(C29-B29)/B29</f>
        <v>-0.48562149168233021</v>
      </c>
      <c r="H29" s="19">
        <v>732.82600000000002</v>
      </c>
      <c r="I29" s="140">
        <v>453.30900000000003</v>
      </c>
      <c r="J29" s="247">
        <f t="shared" si="5"/>
        <v>6.9354925168236504E-3</v>
      </c>
      <c r="K29" s="215">
        <f t="shared" si="6"/>
        <v>4.3429313211861215E-3</v>
      </c>
      <c r="L29" s="52">
        <f>(I29-H29)/H29</f>
        <v>-0.3814234211122422</v>
      </c>
      <c r="N29" s="27">
        <f t="shared" si="0"/>
        <v>9.3703376935568432</v>
      </c>
      <c r="O29" s="152">
        <f t="shared" si="1"/>
        <v>11.268494580888934</v>
      </c>
      <c r="P29" s="52">
        <f>(O29-N29)/N29</f>
        <v>0.20257080901548363</v>
      </c>
    </row>
    <row r="30" spans="1:16" ht="20.100000000000001" customHeight="1" x14ac:dyDescent="0.25">
      <c r="A30" s="8" t="s">
        <v>181</v>
      </c>
      <c r="B30" s="19">
        <v>475.75</v>
      </c>
      <c r="C30" s="140">
        <v>472.48999999999995</v>
      </c>
      <c r="D30" s="247">
        <f t="shared" si="2"/>
        <v>2.3766336077722769E-3</v>
      </c>
      <c r="E30" s="215">
        <f t="shared" si="3"/>
        <v>2.4109248998603057E-3</v>
      </c>
      <c r="F30" s="52">
        <f t="shared" si="4"/>
        <v>-6.8523384130321548E-3</v>
      </c>
      <c r="H30" s="19">
        <v>420.762</v>
      </c>
      <c r="I30" s="140">
        <v>428.51300000000003</v>
      </c>
      <c r="J30" s="247">
        <f t="shared" si="5"/>
        <v>3.9821072155788043E-3</v>
      </c>
      <c r="K30" s="215">
        <f t="shared" si="6"/>
        <v>4.1053729999524138E-3</v>
      </c>
      <c r="L30" s="52">
        <f t="shared" si="7"/>
        <v>1.8421340330162975E-2</v>
      </c>
      <c r="N30" s="27">
        <f t="shared" si="0"/>
        <v>8.8441828691539666</v>
      </c>
      <c r="O30" s="152">
        <f t="shared" si="1"/>
        <v>9.0692501428601684</v>
      </c>
      <c r="P30" s="52">
        <f t="shared" si="8"/>
        <v>2.5448057444761061E-2</v>
      </c>
    </row>
    <row r="31" spans="1:16" ht="20.100000000000001" customHeight="1" x14ac:dyDescent="0.25">
      <c r="A31" s="8" t="s">
        <v>194</v>
      </c>
      <c r="B31" s="19">
        <v>940.06999999999994</v>
      </c>
      <c r="C31" s="140">
        <v>696.29</v>
      </c>
      <c r="D31" s="247">
        <f t="shared" si="2"/>
        <v>4.6961680623404823E-3</v>
      </c>
      <c r="E31" s="215">
        <f t="shared" si="3"/>
        <v>3.5528855605911919E-3</v>
      </c>
      <c r="F31" s="52">
        <f t="shared" si="4"/>
        <v>-0.25932111438509897</v>
      </c>
      <c r="H31" s="19">
        <v>494.84100000000001</v>
      </c>
      <c r="I31" s="140">
        <v>398.22399999999999</v>
      </c>
      <c r="J31" s="247">
        <f t="shared" si="5"/>
        <v>4.6831936264782248E-3</v>
      </c>
      <c r="K31" s="215">
        <f t="shared" si="6"/>
        <v>3.8151889383357092E-3</v>
      </c>
      <c r="L31" s="52">
        <f t="shared" si="7"/>
        <v>-0.19524857479473207</v>
      </c>
      <c r="N31" s="27">
        <f t="shared" si="0"/>
        <v>5.2638739668322572</v>
      </c>
      <c r="O31" s="152">
        <f t="shared" si="1"/>
        <v>5.7192261844920944</v>
      </c>
      <c r="P31" s="52">
        <f t="shared" si="8"/>
        <v>8.6505152009530975E-2</v>
      </c>
    </row>
    <row r="32" spans="1:16" ht="20.100000000000001" customHeight="1" thickBot="1" x14ac:dyDescent="0.3">
      <c r="A32" s="8" t="s">
        <v>17</v>
      </c>
      <c r="B32" s="19">
        <f>B33-SUM(B7:B31)</f>
        <v>7437.2800000000861</v>
      </c>
      <c r="C32" s="140">
        <f>C33-SUM(C7:C31)</f>
        <v>6586.1300000000629</v>
      </c>
      <c r="D32" s="247">
        <f t="shared" si="2"/>
        <v>3.7153314973016931E-2</v>
      </c>
      <c r="E32" s="215">
        <f t="shared" si="3"/>
        <v>3.3606351056566501E-2</v>
      </c>
      <c r="F32" s="52">
        <f t="shared" si="4"/>
        <v>-0.11444372136049918</v>
      </c>
      <c r="H32" s="19">
        <f>H33-SUM(H7:H31)</f>
        <v>5229.7970000000205</v>
      </c>
      <c r="I32" s="140">
        <f>I33-SUM(I7:I31)</f>
        <v>4797.7280000000173</v>
      </c>
      <c r="J32" s="247">
        <f t="shared" si="5"/>
        <v>4.9494993297190489E-2</v>
      </c>
      <c r="K32" s="215">
        <f t="shared" si="6"/>
        <v>4.5964680166799519E-2</v>
      </c>
      <c r="L32" s="52">
        <f t="shared" si="7"/>
        <v>-8.2616782257514287E-2</v>
      </c>
      <c r="N32" s="27">
        <f t="shared" si="0"/>
        <v>7.0318678334014049</v>
      </c>
      <c r="O32" s="152">
        <f t="shared" si="1"/>
        <v>7.2845935321652799</v>
      </c>
      <c r="P32" s="52">
        <f t="shared" si="8"/>
        <v>3.5940052451416508E-2</v>
      </c>
    </row>
    <row r="33" spans="1:16" ht="26.25" customHeight="1" thickBot="1" x14ac:dyDescent="0.3">
      <c r="A33" s="12" t="s">
        <v>18</v>
      </c>
      <c r="B33" s="17">
        <v>200178.10000000015</v>
      </c>
      <c r="C33" s="145">
        <v>195978.73000000004</v>
      </c>
      <c r="D33" s="243">
        <f>SUM(D7:D32)</f>
        <v>1</v>
      </c>
      <c r="E33" s="244">
        <f>SUM(E7:E32)</f>
        <v>1.0000000000000002</v>
      </c>
      <c r="F33" s="57">
        <f t="shared" si="4"/>
        <v>-2.0978168940558976E-2</v>
      </c>
      <c r="G33" s="1"/>
      <c r="H33" s="17">
        <v>105663.15200000002</v>
      </c>
      <c r="I33" s="145">
        <v>104378.57900000001</v>
      </c>
      <c r="J33" s="243">
        <f>SUM(J7:J32)</f>
        <v>0.99999999999999989</v>
      </c>
      <c r="K33" s="244">
        <f>SUM(K7:K32)</f>
        <v>1</v>
      </c>
      <c r="L33" s="57">
        <f t="shared" si="7"/>
        <v>-1.2157246643560318E-2</v>
      </c>
      <c r="N33" s="29">
        <f t="shared" si="0"/>
        <v>5.2784571339222381</v>
      </c>
      <c r="O33" s="146">
        <f t="shared" si="1"/>
        <v>5.3260156854777039</v>
      </c>
      <c r="P33" s="57">
        <f t="shared" si="8"/>
        <v>9.0099342191923091E-3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66427.58</v>
      </c>
      <c r="C39" s="147">
        <v>66183.149999999994</v>
      </c>
      <c r="D39" s="247">
        <f t="shared" ref="D39:D61" si="12">B39/$B$62</f>
        <v>0.431705677133219</v>
      </c>
      <c r="E39" s="246">
        <f t="shared" ref="E39:E61" si="13">C39/$C$62</f>
        <v>0.43036241123872615</v>
      </c>
      <c r="F39" s="52">
        <f>(C39-B39)/B39</f>
        <v>-3.679646315581684E-3</v>
      </c>
      <c r="H39" s="39">
        <v>27492.357999999997</v>
      </c>
      <c r="I39" s="147">
        <v>27779.249</v>
      </c>
      <c r="J39" s="247">
        <f t="shared" ref="J39:J61" si="14">H39/$H$62</f>
        <v>0.40341818651594191</v>
      </c>
      <c r="K39" s="246">
        <f t="shared" ref="K39:K61" si="15">I39/$I$62</f>
        <v>0.400939670385485</v>
      </c>
      <c r="L39" s="52">
        <f>(I39-H39)/H39</f>
        <v>1.0435299874969011E-2</v>
      </c>
      <c r="N39" s="27">
        <f t="shared" ref="N39:N62" si="16">(H39/B39)*10</f>
        <v>4.1386963065642304</v>
      </c>
      <c r="O39" s="151">
        <f t="shared" ref="O39:O62" si="17">(I39/C39)*10</f>
        <v>4.1973295317614836</v>
      </c>
      <c r="P39" s="61">
        <f t="shared" si="8"/>
        <v>1.4167076019629E-2</v>
      </c>
    </row>
    <row r="40" spans="1:16" ht="20.100000000000001" customHeight="1" x14ac:dyDescent="0.25">
      <c r="A40" s="38" t="s">
        <v>170</v>
      </c>
      <c r="B40" s="19">
        <v>29489.739999999998</v>
      </c>
      <c r="C40" s="140">
        <v>25580.52</v>
      </c>
      <c r="D40" s="247">
        <f t="shared" si="12"/>
        <v>0.19165063931551582</v>
      </c>
      <c r="E40" s="215">
        <f t="shared" si="13"/>
        <v>0.16633983525928367</v>
      </c>
      <c r="F40" s="52">
        <f t="shared" ref="F40:F62" si="18">(C40-B40)/B40</f>
        <v>-0.13256203683043655</v>
      </c>
      <c r="H40" s="19">
        <v>12676.223999999998</v>
      </c>
      <c r="I40" s="140">
        <v>11373.737000000001</v>
      </c>
      <c r="J40" s="247">
        <f t="shared" si="14"/>
        <v>0.18600875552216581</v>
      </c>
      <c r="K40" s="215">
        <f t="shared" si="15"/>
        <v>0.16415787064046242</v>
      </c>
      <c r="L40" s="52">
        <f t="shared" ref="L40:L62" si="19">(I40-H40)/H40</f>
        <v>-0.1027503931770216</v>
      </c>
      <c r="N40" s="27">
        <f t="shared" si="16"/>
        <v>4.2985200954637106</v>
      </c>
      <c r="O40" s="152">
        <f t="shared" si="17"/>
        <v>4.4462493334771933</v>
      </c>
      <c r="P40" s="52">
        <f t="shared" si="8"/>
        <v>3.4367464786167562E-2</v>
      </c>
    </row>
    <row r="41" spans="1:16" ht="20.100000000000001" customHeight="1" x14ac:dyDescent="0.25">
      <c r="A41" s="38" t="s">
        <v>171</v>
      </c>
      <c r="B41" s="19">
        <v>21619.37</v>
      </c>
      <c r="C41" s="140">
        <v>25539.52</v>
      </c>
      <c r="D41" s="247">
        <f t="shared" si="12"/>
        <v>0.14050195363196433</v>
      </c>
      <c r="E41" s="215">
        <f t="shared" si="13"/>
        <v>0.16607322874598252</v>
      </c>
      <c r="F41" s="52">
        <f t="shared" si="18"/>
        <v>0.18132582031761341</v>
      </c>
      <c r="H41" s="19">
        <v>9059.4779999999992</v>
      </c>
      <c r="I41" s="140">
        <v>10947.603999999999</v>
      </c>
      <c r="J41" s="247">
        <f t="shared" si="14"/>
        <v>0.13293723970643306</v>
      </c>
      <c r="K41" s="215">
        <f t="shared" si="15"/>
        <v>0.15800746590632514</v>
      </c>
      <c r="L41" s="52">
        <f t="shared" si="19"/>
        <v>0.20841443624014544</v>
      </c>
      <c r="N41" s="27">
        <f t="shared" si="16"/>
        <v>4.1904449574617573</v>
      </c>
      <c r="O41" s="152">
        <f t="shared" si="17"/>
        <v>4.2865347508488796</v>
      </c>
      <c r="P41" s="52">
        <f t="shared" si="8"/>
        <v>2.2930689786539032E-2</v>
      </c>
    </row>
    <row r="42" spans="1:16" ht="20.100000000000001" customHeight="1" x14ac:dyDescent="0.25">
      <c r="A42" s="38" t="s">
        <v>168</v>
      </c>
      <c r="B42" s="19">
        <v>14123.94</v>
      </c>
      <c r="C42" s="140">
        <v>11560.369999999999</v>
      </c>
      <c r="D42" s="247">
        <f t="shared" si="12"/>
        <v>9.1789962565081512E-2</v>
      </c>
      <c r="E42" s="215">
        <f t="shared" si="13"/>
        <v>7.5172437516374369E-2</v>
      </c>
      <c r="F42" s="52">
        <f t="shared" si="18"/>
        <v>-0.18150530234481324</v>
      </c>
      <c r="H42" s="19">
        <v>6403.0459999999994</v>
      </c>
      <c r="I42" s="140">
        <v>5081.7609999999995</v>
      </c>
      <c r="J42" s="247">
        <f t="shared" si="14"/>
        <v>9.3957208235763395E-2</v>
      </c>
      <c r="K42" s="215">
        <f t="shared" si="15"/>
        <v>7.334538022672292E-2</v>
      </c>
      <c r="L42" s="52">
        <f t="shared" si="19"/>
        <v>-0.20635257032356163</v>
      </c>
      <c r="N42" s="27">
        <f t="shared" si="16"/>
        <v>4.5334701223596241</v>
      </c>
      <c r="O42" s="152">
        <f t="shared" si="17"/>
        <v>4.3958463267179164</v>
      </c>
      <c r="P42" s="52">
        <f t="shared" si="8"/>
        <v>-3.035727421317512E-2</v>
      </c>
    </row>
    <row r="43" spans="1:16" ht="20.100000000000001" customHeight="1" x14ac:dyDescent="0.25">
      <c r="A43" s="38" t="s">
        <v>178</v>
      </c>
      <c r="B43" s="19">
        <v>5281.23</v>
      </c>
      <c r="C43" s="140">
        <v>6993.58</v>
      </c>
      <c r="D43" s="247">
        <f t="shared" si="12"/>
        <v>3.4322144104094565E-2</v>
      </c>
      <c r="E43" s="215">
        <f t="shared" si="13"/>
        <v>4.5476438519335069E-2</v>
      </c>
      <c r="F43" s="52">
        <f t="shared" si="18"/>
        <v>0.32423318052802103</v>
      </c>
      <c r="H43" s="19">
        <v>3731.5059999999999</v>
      </c>
      <c r="I43" s="140">
        <v>4678.8809999999994</v>
      </c>
      <c r="J43" s="247">
        <f t="shared" si="14"/>
        <v>5.4755484542044611E-2</v>
      </c>
      <c r="K43" s="215">
        <f t="shared" si="15"/>
        <v>6.7530587522827132E-2</v>
      </c>
      <c r="L43" s="52">
        <f t="shared" si="19"/>
        <v>0.25388542856423107</v>
      </c>
      <c r="N43" s="27">
        <f t="shared" si="16"/>
        <v>7.0656002484269766</v>
      </c>
      <c r="O43" s="152">
        <f t="shared" si="17"/>
        <v>6.6902516307813729</v>
      </c>
      <c r="P43" s="52">
        <f t="shared" si="8"/>
        <v>-5.3123387178487504E-2</v>
      </c>
    </row>
    <row r="44" spans="1:16" ht="20.100000000000001" customHeight="1" x14ac:dyDescent="0.25">
      <c r="A44" s="38" t="s">
        <v>176</v>
      </c>
      <c r="B44" s="19">
        <v>4636.53</v>
      </c>
      <c r="C44" s="140">
        <v>4875.0499999999993</v>
      </c>
      <c r="D44" s="247">
        <f t="shared" si="12"/>
        <v>3.013230834539635E-2</v>
      </c>
      <c r="E44" s="215">
        <f t="shared" si="13"/>
        <v>3.1700489821190919E-2</v>
      </c>
      <c r="F44" s="52">
        <f t="shared" si="18"/>
        <v>5.1443644277077802E-2</v>
      </c>
      <c r="H44" s="19">
        <v>2194.3339999999998</v>
      </c>
      <c r="I44" s="140">
        <v>2548.3580000000002</v>
      </c>
      <c r="J44" s="247">
        <f t="shared" si="14"/>
        <v>3.2199283993401835E-2</v>
      </c>
      <c r="K44" s="215">
        <f t="shared" si="15"/>
        <v>3.6780613347186374E-2</v>
      </c>
      <c r="L44" s="52">
        <f t="shared" si="19"/>
        <v>0.16133551227844092</v>
      </c>
      <c r="N44" s="27">
        <f t="shared" si="16"/>
        <v>4.732707434223439</v>
      </c>
      <c r="O44" s="152">
        <f t="shared" si="17"/>
        <v>5.2273474118214178</v>
      </c>
      <c r="P44" s="52">
        <f t="shared" si="8"/>
        <v>0.1045152239965455</v>
      </c>
    </row>
    <row r="45" spans="1:16" ht="20.100000000000001" customHeight="1" x14ac:dyDescent="0.25">
      <c r="A45" s="38" t="s">
        <v>183</v>
      </c>
      <c r="B45" s="19">
        <v>2729.9</v>
      </c>
      <c r="C45" s="140">
        <v>2500.37</v>
      </c>
      <c r="D45" s="247">
        <f t="shared" si="12"/>
        <v>1.7741325636218792E-2</v>
      </c>
      <c r="E45" s="215">
        <f t="shared" si="13"/>
        <v>1.6258900674703061E-2</v>
      </c>
      <c r="F45" s="52">
        <f t="shared" si="18"/>
        <v>-8.408000293051035E-2</v>
      </c>
      <c r="H45" s="19">
        <v>1394.2259999999999</v>
      </c>
      <c r="I45" s="140">
        <v>1390.9019999999998</v>
      </c>
      <c r="J45" s="247">
        <f t="shared" si="14"/>
        <v>2.0458635251053243E-2</v>
      </c>
      <c r="K45" s="215">
        <f t="shared" si="15"/>
        <v>2.00749771679757E-2</v>
      </c>
      <c r="L45" s="52">
        <f t="shared" si="19"/>
        <v>-2.384118500157126E-3</v>
      </c>
      <c r="N45" s="27">
        <f t="shared" si="16"/>
        <v>5.1072420235173439</v>
      </c>
      <c r="O45" s="152">
        <f t="shared" si="17"/>
        <v>5.5627847078632353</v>
      </c>
      <c r="P45" s="52">
        <f t="shared" si="8"/>
        <v>8.9195437037886918E-2</v>
      </c>
    </row>
    <row r="46" spans="1:16" ht="20.100000000000001" customHeight="1" x14ac:dyDescent="0.25">
      <c r="A46" s="38" t="s">
        <v>172</v>
      </c>
      <c r="B46" s="19">
        <v>2727.39</v>
      </c>
      <c r="C46" s="140">
        <v>3673.2400000000002</v>
      </c>
      <c r="D46" s="247">
        <f t="shared" si="12"/>
        <v>1.7725013416962806E-2</v>
      </c>
      <c r="E46" s="215">
        <f t="shared" si="13"/>
        <v>2.3885602656545341E-2</v>
      </c>
      <c r="F46" s="52">
        <f t="shared" si="18"/>
        <v>0.34679675440622737</v>
      </c>
      <c r="H46" s="19">
        <v>1006.4719999999999</v>
      </c>
      <c r="I46" s="140">
        <v>1344.71</v>
      </c>
      <c r="J46" s="247">
        <f t="shared" si="14"/>
        <v>1.4768798988397907E-2</v>
      </c>
      <c r="K46" s="215">
        <f t="shared" si="15"/>
        <v>1.9408285089494878E-2</v>
      </c>
      <c r="L46" s="52">
        <f t="shared" si="19"/>
        <v>0.33606300026230257</v>
      </c>
      <c r="N46" s="27">
        <f t="shared" si="16"/>
        <v>3.6902386530712512</v>
      </c>
      <c r="O46" s="152">
        <f t="shared" si="17"/>
        <v>3.6608280428177848</v>
      </c>
      <c r="P46" s="52">
        <f t="shared" si="8"/>
        <v>-7.9698396278487255E-3</v>
      </c>
    </row>
    <row r="47" spans="1:16" ht="20.100000000000001" customHeight="1" x14ac:dyDescent="0.25">
      <c r="A47" s="38" t="s">
        <v>180</v>
      </c>
      <c r="B47" s="19">
        <v>1069.46</v>
      </c>
      <c r="C47" s="140">
        <v>1231.75</v>
      </c>
      <c r="D47" s="247">
        <f t="shared" si="12"/>
        <v>6.9503051814757124E-3</v>
      </c>
      <c r="E47" s="215">
        <f t="shared" si="13"/>
        <v>8.0095749453342885E-3</v>
      </c>
      <c r="F47" s="52">
        <f t="shared" si="18"/>
        <v>0.15174948104650943</v>
      </c>
      <c r="H47" s="19">
        <v>604.14200000000005</v>
      </c>
      <c r="I47" s="140">
        <v>693.23199999999997</v>
      </c>
      <c r="J47" s="247">
        <f t="shared" si="14"/>
        <v>8.8650769802326237E-3</v>
      </c>
      <c r="K47" s="215">
        <f t="shared" si="15"/>
        <v>1.0005461615635128E-2</v>
      </c>
      <c r="L47" s="52">
        <f t="shared" si="19"/>
        <v>0.1474653309983413</v>
      </c>
      <c r="N47" s="27">
        <f t="shared" si="16"/>
        <v>5.6490378321769867</v>
      </c>
      <c r="O47" s="152">
        <f t="shared" si="17"/>
        <v>5.6280251674446919</v>
      </c>
      <c r="P47" s="52">
        <f t="shared" si="8"/>
        <v>-3.7196891500011569E-3</v>
      </c>
    </row>
    <row r="48" spans="1:16" ht="20.100000000000001" customHeight="1" x14ac:dyDescent="0.25">
      <c r="A48" s="38" t="s">
        <v>177</v>
      </c>
      <c r="B48" s="19">
        <v>926.98</v>
      </c>
      <c r="C48" s="140">
        <v>1174.6500000000001</v>
      </c>
      <c r="D48" s="247">
        <f t="shared" si="12"/>
        <v>6.0243430302436328E-3</v>
      </c>
      <c r="E48" s="215">
        <f t="shared" si="13"/>
        <v>7.6382766060782807E-3</v>
      </c>
      <c r="F48" s="52">
        <f t="shared" si="18"/>
        <v>0.26717944292217749</v>
      </c>
      <c r="H48" s="19">
        <v>541.79500000000007</v>
      </c>
      <c r="I48" s="140">
        <v>633.21100000000001</v>
      </c>
      <c r="J48" s="247">
        <f t="shared" si="14"/>
        <v>7.9502077036609515E-3</v>
      </c>
      <c r="K48" s="215">
        <f t="shared" si="15"/>
        <v>9.1391746992319101E-3</v>
      </c>
      <c r="L48" s="52">
        <f t="shared" si="19"/>
        <v>0.16872802443728704</v>
      </c>
      <c r="N48" s="27">
        <f t="shared" si="16"/>
        <v>5.8447323566851503</v>
      </c>
      <c r="O48" s="152">
        <f t="shared" si="17"/>
        <v>5.3906355084493249</v>
      </c>
      <c r="P48" s="52">
        <f t="shared" si="8"/>
        <v>-7.7693351983249268E-2</v>
      </c>
    </row>
    <row r="49" spans="1:16" ht="20.100000000000001" customHeight="1" x14ac:dyDescent="0.25">
      <c r="A49" s="38" t="s">
        <v>191</v>
      </c>
      <c r="B49" s="19">
        <v>690.42000000000007</v>
      </c>
      <c r="C49" s="140">
        <v>917.08999999999992</v>
      </c>
      <c r="D49" s="247">
        <f t="shared" si="12"/>
        <v>4.486965107058199E-3</v>
      </c>
      <c r="E49" s="215">
        <f t="shared" si="13"/>
        <v>5.9634674947161535E-3</v>
      </c>
      <c r="F49" s="52">
        <f t="shared" si="18"/>
        <v>0.3283074070855419</v>
      </c>
      <c r="H49" s="19">
        <v>506.63900000000001</v>
      </c>
      <c r="I49" s="140">
        <v>572.19900000000007</v>
      </c>
      <c r="J49" s="247">
        <f t="shared" si="14"/>
        <v>7.434334537555866E-3</v>
      </c>
      <c r="K49" s="215">
        <f t="shared" si="15"/>
        <v>8.2585846167009102E-3</v>
      </c>
      <c r="L49" s="52">
        <f t="shared" si="19"/>
        <v>0.12940180286160374</v>
      </c>
      <c r="N49" s="27">
        <f t="shared" si="16"/>
        <v>7.3381275165841071</v>
      </c>
      <c r="O49" s="152">
        <f t="shared" si="17"/>
        <v>6.2392894917619879</v>
      </c>
      <c r="P49" s="52">
        <f t="shared" si="8"/>
        <v>-0.14974365358720659</v>
      </c>
    </row>
    <row r="50" spans="1:16" ht="20.100000000000001" customHeight="1" x14ac:dyDescent="0.25">
      <c r="A50" s="38" t="s">
        <v>186</v>
      </c>
      <c r="B50" s="19">
        <v>639.89</v>
      </c>
      <c r="C50" s="140">
        <v>821.64</v>
      </c>
      <c r="D50" s="247">
        <f t="shared" si="12"/>
        <v>4.1585760875343571E-3</v>
      </c>
      <c r="E50" s="215">
        <f t="shared" si="13"/>
        <v>5.3427945265552782E-3</v>
      </c>
      <c r="F50" s="52">
        <f t="shared" si="18"/>
        <v>0.28403319320508214</v>
      </c>
      <c r="H50" s="19">
        <v>440.03200000000004</v>
      </c>
      <c r="I50" s="140">
        <v>491.23699999999997</v>
      </c>
      <c r="J50" s="247">
        <f t="shared" si="14"/>
        <v>6.4569547453507984E-3</v>
      </c>
      <c r="K50" s="215">
        <f t="shared" si="15"/>
        <v>7.0900549133331315E-3</v>
      </c>
      <c r="L50" s="52">
        <f t="shared" si="19"/>
        <v>0.11636653697912862</v>
      </c>
      <c r="N50" s="27">
        <f t="shared" si="16"/>
        <v>6.8766819297066695</v>
      </c>
      <c r="O50" s="152">
        <f t="shared" si="17"/>
        <v>5.978737646657903</v>
      </c>
      <c r="P50" s="52">
        <f t="shared" si="8"/>
        <v>-0.1305781323358472</v>
      </c>
    </row>
    <row r="51" spans="1:16" ht="20.100000000000001" customHeight="1" x14ac:dyDescent="0.25">
      <c r="A51" s="38" t="s">
        <v>194</v>
      </c>
      <c r="B51" s="19">
        <v>940.06999999999994</v>
      </c>
      <c r="C51" s="140">
        <v>696.29</v>
      </c>
      <c r="D51" s="247">
        <f t="shared" si="12"/>
        <v>6.109413528275833E-3</v>
      </c>
      <c r="E51" s="215">
        <f t="shared" si="13"/>
        <v>4.5276938816211174E-3</v>
      </c>
      <c r="F51" s="52">
        <f t="shared" si="18"/>
        <v>-0.25932111438509897</v>
      </c>
      <c r="H51" s="19">
        <v>494.84100000000001</v>
      </c>
      <c r="I51" s="140">
        <v>398.22399999999999</v>
      </c>
      <c r="J51" s="247">
        <f t="shared" si="14"/>
        <v>7.261212691677274E-3</v>
      </c>
      <c r="K51" s="215">
        <f t="shared" si="15"/>
        <v>5.7475923593034994E-3</v>
      </c>
      <c r="L51" s="52">
        <f t="shared" si="19"/>
        <v>-0.19524857479473207</v>
      </c>
      <c r="N51" s="27">
        <f t="shared" si="16"/>
        <v>5.2638739668322572</v>
      </c>
      <c r="O51" s="152">
        <f t="shared" si="17"/>
        <v>5.7192261844920944</v>
      </c>
      <c r="P51" s="52">
        <f t="shared" si="8"/>
        <v>8.6505152009530975E-2</v>
      </c>
    </row>
    <row r="52" spans="1:16" ht="20.100000000000001" customHeight="1" x14ac:dyDescent="0.25">
      <c r="A52" s="38" t="s">
        <v>189</v>
      </c>
      <c r="B52" s="19">
        <v>951.93999999999994</v>
      </c>
      <c r="C52" s="140">
        <v>500.58</v>
      </c>
      <c r="D52" s="247">
        <f t="shared" si="12"/>
        <v>6.1865553779047264E-3</v>
      </c>
      <c r="E52" s="215">
        <f t="shared" si="13"/>
        <v>3.2550704494706214E-3</v>
      </c>
      <c r="F52" s="52">
        <f t="shared" si="18"/>
        <v>-0.47414753030653189</v>
      </c>
      <c r="H52" s="19">
        <v>526.12599999999998</v>
      </c>
      <c r="I52" s="140">
        <v>292.43</v>
      </c>
      <c r="J52" s="247">
        <f t="shared" si="14"/>
        <v>7.7202834620037492E-3</v>
      </c>
      <c r="K52" s="215">
        <f t="shared" si="15"/>
        <v>4.2206608181102152E-3</v>
      </c>
      <c r="L52" s="52">
        <f t="shared" si="19"/>
        <v>-0.44418257223554808</v>
      </c>
      <c r="N52" s="27">
        <f t="shared" si="16"/>
        <v>5.526881946341156</v>
      </c>
      <c r="O52" s="152">
        <f t="shared" si="17"/>
        <v>5.8418234847576809</v>
      </c>
      <c r="P52" s="52">
        <f t="shared" si="8"/>
        <v>5.6983583415422666E-2</v>
      </c>
    </row>
    <row r="53" spans="1:16" ht="20.100000000000001" customHeight="1" x14ac:dyDescent="0.25">
      <c r="A53" s="38" t="s">
        <v>179</v>
      </c>
      <c r="B53" s="19">
        <v>249.40999999999997</v>
      </c>
      <c r="C53" s="140">
        <v>272.74</v>
      </c>
      <c r="D53" s="247">
        <f t="shared" si="12"/>
        <v>1.6208886871055086E-3</v>
      </c>
      <c r="E53" s="215">
        <f t="shared" si="13"/>
        <v>1.7735185472624103E-3</v>
      </c>
      <c r="F53" s="52">
        <f t="shared" si="18"/>
        <v>9.3540756184595827E-2</v>
      </c>
      <c r="H53" s="19">
        <v>193.66499999999999</v>
      </c>
      <c r="I53" s="140">
        <v>229.45899999999997</v>
      </c>
      <c r="J53" s="247">
        <f t="shared" si="14"/>
        <v>2.8418072793759594E-3</v>
      </c>
      <c r="K53" s="215">
        <f t="shared" si="15"/>
        <v>3.3117963637887757E-3</v>
      </c>
      <c r="L53" s="52">
        <f t="shared" si="19"/>
        <v>0.18482431001987962</v>
      </c>
      <c r="N53" s="27">
        <f t="shared" si="16"/>
        <v>7.7649252235275252</v>
      </c>
      <c r="O53" s="152">
        <f t="shared" si="17"/>
        <v>8.4131040551440925</v>
      </c>
      <c r="P53" s="52">
        <f t="shared" si="8"/>
        <v>8.3475218750671543E-2</v>
      </c>
    </row>
    <row r="54" spans="1:16" ht="20.100000000000001" customHeight="1" x14ac:dyDescent="0.25">
      <c r="A54" s="38" t="s">
        <v>230</v>
      </c>
      <c r="B54" s="19">
        <v>308.36</v>
      </c>
      <c r="C54" s="140">
        <v>248.3</v>
      </c>
      <c r="D54" s="247">
        <f t="shared" si="12"/>
        <v>2.0039983783964343E-3</v>
      </c>
      <c r="E54" s="215">
        <f t="shared" si="13"/>
        <v>1.6145950549433764E-3</v>
      </c>
      <c r="F54" s="52">
        <f t="shared" si="18"/>
        <v>-0.19477234401349072</v>
      </c>
      <c r="H54" s="19">
        <v>180.452</v>
      </c>
      <c r="I54" s="140">
        <v>154.08799999999999</v>
      </c>
      <c r="J54" s="247">
        <f t="shared" si="14"/>
        <v>2.6479219641027067E-3</v>
      </c>
      <c r="K54" s="215">
        <f t="shared" si="15"/>
        <v>2.2239619195738016E-3</v>
      </c>
      <c r="L54" s="52">
        <f t="shared" si="19"/>
        <v>-0.14609979385099642</v>
      </c>
      <c r="N54" s="27">
        <f t="shared" si="16"/>
        <v>5.8519911791412627</v>
      </c>
      <c r="O54" s="152">
        <f t="shared" si="17"/>
        <v>6.2057188884414005</v>
      </c>
      <c r="P54" s="52">
        <f t="shared" si="8"/>
        <v>6.0445701039495557E-2</v>
      </c>
    </row>
    <row r="55" spans="1:16" ht="20.100000000000001" customHeight="1" x14ac:dyDescent="0.25">
      <c r="A55" s="38" t="s">
        <v>193</v>
      </c>
      <c r="B55" s="19">
        <v>307.91000000000003</v>
      </c>
      <c r="C55" s="140">
        <v>245.55999999999997</v>
      </c>
      <c r="D55" s="247">
        <f t="shared" si="12"/>
        <v>2.0010738769361985E-3</v>
      </c>
      <c r="E55" s="215">
        <f t="shared" si="13"/>
        <v>1.5967779367373959E-3</v>
      </c>
      <c r="F55" s="52">
        <f t="shared" si="18"/>
        <v>-0.20249423532850525</v>
      </c>
      <c r="H55" s="19">
        <v>164.01499999999999</v>
      </c>
      <c r="I55" s="140">
        <v>135.511</v>
      </c>
      <c r="J55" s="247">
        <f t="shared" si="14"/>
        <v>2.4067282210355405E-3</v>
      </c>
      <c r="K55" s="215">
        <f t="shared" si="15"/>
        <v>1.9558388951986232E-3</v>
      </c>
      <c r="L55" s="52">
        <f t="shared" si="19"/>
        <v>-0.17378898271499554</v>
      </c>
      <c r="N55" s="27">
        <f t="shared" si="16"/>
        <v>5.3267188464161599</v>
      </c>
      <c r="O55" s="152">
        <f t="shared" si="17"/>
        <v>5.5184476299071514</v>
      </c>
      <c r="P55" s="52">
        <f t="shared" si="8"/>
        <v>3.5993786985770333E-2</v>
      </c>
    </row>
    <row r="56" spans="1:16" ht="20.100000000000001" customHeight="1" x14ac:dyDescent="0.25">
      <c r="A56" s="38" t="s">
        <v>192</v>
      </c>
      <c r="B56" s="19">
        <v>127.15</v>
      </c>
      <c r="C56" s="140">
        <v>133.33000000000001</v>
      </c>
      <c r="D56" s="247">
        <f t="shared" si="12"/>
        <v>8.2633413482003704E-4</v>
      </c>
      <c r="E56" s="215">
        <f t="shared" si="13"/>
        <v>8.6699137605960686E-4</v>
      </c>
      <c r="F56" s="52">
        <f t="shared" si="18"/>
        <v>4.8604011010617433E-2</v>
      </c>
      <c r="H56" s="19">
        <v>89.186999999999998</v>
      </c>
      <c r="I56" s="140">
        <v>95.527000000000015</v>
      </c>
      <c r="J56" s="247">
        <f t="shared" si="14"/>
        <v>1.3087148727219874E-3</v>
      </c>
      <c r="K56" s="215">
        <f t="shared" si="15"/>
        <v>1.3787472761741769E-3</v>
      </c>
      <c r="L56" s="52">
        <f t="shared" si="19"/>
        <v>7.1086593337594248E-2</v>
      </c>
      <c r="N56" s="27">
        <f t="shared" ref="N56" si="20">(H56/B56)*10</f>
        <v>7.0143138025953586</v>
      </c>
      <c r="O56" s="152">
        <f t="shared" ref="O56" si="21">(I56/C56)*10</f>
        <v>7.1647041176029402</v>
      </c>
      <c r="P56" s="52">
        <f t="shared" ref="P56" si="22">(O56-N56)/N56</f>
        <v>2.1440488583777909E-2</v>
      </c>
    </row>
    <row r="57" spans="1:16" ht="20.100000000000001" customHeight="1" x14ac:dyDescent="0.25">
      <c r="A57" s="38" t="s">
        <v>197</v>
      </c>
      <c r="B57" s="19">
        <v>72.399999999999991</v>
      </c>
      <c r="C57" s="140">
        <v>154.20999999999998</v>
      </c>
      <c r="D57" s="247">
        <f t="shared" si="12"/>
        <v>4.7051979049131479E-4</v>
      </c>
      <c r="E57" s="215">
        <f t="shared" si="13"/>
        <v>1.0027656199066372E-3</v>
      </c>
      <c r="F57" s="52">
        <f t="shared" si="18"/>
        <v>1.1299723756906077</v>
      </c>
      <c r="H57" s="19">
        <v>50.064</v>
      </c>
      <c r="I57" s="140">
        <v>89.087999999999994</v>
      </c>
      <c r="J57" s="247">
        <f t="shared" si="14"/>
        <v>7.3463062316204812E-4</v>
      </c>
      <c r="K57" s="215">
        <f t="shared" si="15"/>
        <v>1.285812779002848E-3</v>
      </c>
      <c r="L57" s="52">
        <f t="shared" si="19"/>
        <v>0.7794822627037391</v>
      </c>
      <c r="N57" s="27">
        <f t="shared" ref="N57:N60" si="23">(H57/B57)*10</f>
        <v>6.9149171270718233</v>
      </c>
      <c r="O57" s="152">
        <f t="shared" ref="O57:O60" si="24">(I57/C57)*10</f>
        <v>5.777057259581091</v>
      </c>
      <c r="P57" s="52">
        <f t="shared" ref="P57:P60" si="25">(O57-N57)/N57</f>
        <v>-0.16455148291452745</v>
      </c>
    </row>
    <row r="58" spans="1:16" ht="20.100000000000001" customHeight="1" x14ac:dyDescent="0.25">
      <c r="A58" s="38" t="s">
        <v>213</v>
      </c>
      <c r="B58" s="19">
        <v>80.009999999999991</v>
      </c>
      <c r="C58" s="140">
        <v>114.38</v>
      </c>
      <c r="D58" s="247">
        <f t="shared" si="12"/>
        <v>5.1997635962997371E-4</v>
      </c>
      <c r="E58" s="215">
        <f t="shared" si="13"/>
        <v>7.4376714613138693E-4</v>
      </c>
      <c r="F58" s="52">
        <f t="shared" si="18"/>
        <v>0.4295713035870517</v>
      </c>
      <c r="H58" s="19">
        <v>55.646999999999998</v>
      </c>
      <c r="I58" s="140">
        <v>81.254999999999995</v>
      </c>
      <c r="J58" s="247">
        <f t="shared" si="14"/>
        <v>8.1655461583370265E-4</v>
      </c>
      <c r="K58" s="215">
        <f t="shared" si="15"/>
        <v>1.1727585910321974E-3</v>
      </c>
      <c r="L58" s="52">
        <f t="shared" si="19"/>
        <v>0.46018653296673673</v>
      </c>
      <c r="N58" s="27">
        <f t="shared" ref="N58:N59" si="26">(H58/B58)*10</f>
        <v>6.9550056242969642</v>
      </c>
      <c r="O58" s="152">
        <f t="shared" ref="O58:O59" si="27">(I58/C58)*10</f>
        <v>7.1039517398146526</v>
      </c>
      <c r="P58" s="52">
        <f t="shared" ref="P58:P59" si="28">(O58-N58)/N58</f>
        <v>2.1415671469387821E-2</v>
      </c>
    </row>
    <row r="59" spans="1:16" ht="20.100000000000001" customHeight="1" x14ac:dyDescent="0.25">
      <c r="A59" s="38" t="s">
        <v>198</v>
      </c>
      <c r="B59" s="19">
        <v>100.55999999999999</v>
      </c>
      <c r="C59" s="140">
        <v>84.14</v>
      </c>
      <c r="D59" s="247">
        <f t="shared" si="12"/>
        <v>6.5352859298075435E-4</v>
      </c>
      <c r="E59" s="215">
        <f t="shared" si="13"/>
        <v>5.4712858607706678E-4</v>
      </c>
      <c r="F59" s="52">
        <f t="shared" ref="F59:F60" si="29">(C59-B59)/B59</f>
        <v>-0.16328560063643585</v>
      </c>
      <c r="H59" s="19">
        <v>76.89</v>
      </c>
      <c r="I59" s="140">
        <v>73.924999999999997</v>
      </c>
      <c r="J59" s="247">
        <f t="shared" si="14"/>
        <v>1.1282707856929107E-3</v>
      </c>
      <c r="K59" s="215">
        <f t="shared" si="15"/>
        <v>1.0669642341031961E-3</v>
      </c>
      <c r="L59" s="52">
        <f t="shared" ref="L59:L60" si="30">(I59-H59)/H59</f>
        <v>-3.856158148003646E-2</v>
      </c>
      <c r="N59" s="27">
        <f t="shared" si="26"/>
        <v>7.6461813842482105</v>
      </c>
      <c r="O59" s="152">
        <f t="shared" si="27"/>
        <v>8.7859519847872587</v>
      </c>
      <c r="P59" s="52">
        <f t="shared" si="28"/>
        <v>0.14906402859956649</v>
      </c>
    </row>
    <row r="60" spans="1:16" ht="20.100000000000001" customHeight="1" x14ac:dyDescent="0.25">
      <c r="A60" s="38" t="s">
        <v>195</v>
      </c>
      <c r="B60" s="19">
        <v>192.04000000000002</v>
      </c>
      <c r="C60" s="140">
        <v>99.300000000000011</v>
      </c>
      <c r="D60" s="247">
        <f t="shared" si="12"/>
        <v>1.2480472453860788E-3</v>
      </c>
      <c r="E60" s="215">
        <f t="shared" si="13"/>
        <v>6.4570797001964266E-4</v>
      </c>
      <c r="F60" s="52">
        <f t="shared" si="29"/>
        <v>-0.48292022495313475</v>
      </c>
      <c r="H60" s="19">
        <v>92.225999999999999</v>
      </c>
      <c r="I60" s="140">
        <v>63.841999999999999</v>
      </c>
      <c r="J60" s="247">
        <f t="shared" si="14"/>
        <v>1.3533086419731354E-3</v>
      </c>
      <c r="K60" s="215">
        <f t="shared" si="15"/>
        <v>9.2143565280508957E-4</v>
      </c>
      <c r="L60" s="52">
        <f t="shared" si="30"/>
        <v>-0.30776570598312841</v>
      </c>
      <c r="N60" s="27">
        <f t="shared" si="23"/>
        <v>4.8024369922932717</v>
      </c>
      <c r="O60" s="152">
        <f t="shared" si="24"/>
        <v>6.4292044310171192</v>
      </c>
      <c r="P60" s="52">
        <f t="shared" si="25"/>
        <v>0.33873790355488442</v>
      </c>
    </row>
    <row r="61" spans="1:16" ht="20.100000000000001" customHeight="1" thickBot="1" x14ac:dyDescent="0.3">
      <c r="A61" s="8" t="s">
        <v>17</v>
      </c>
      <c r="B61" s="19">
        <f>B62-SUM(B39:B60)</f>
        <v>180.09999999997672</v>
      </c>
      <c r="C61" s="140">
        <f>C62-SUM(C39:C60)</f>
        <v>184.93000000002212</v>
      </c>
      <c r="D61" s="247">
        <f t="shared" si="12"/>
        <v>1.1704504733076636E-3</v>
      </c>
      <c r="E61" s="215">
        <f t="shared" si="13"/>
        <v>1.2025254269460905E-3</v>
      </c>
      <c r="F61" s="52">
        <f t="shared" ref="F61" si="31">(C61-B61)/B61</f>
        <v>2.6818434203475992E-2</v>
      </c>
      <c r="H61" s="19">
        <f>H62-SUM(H39:H60)</f>
        <v>175.16899999996531</v>
      </c>
      <c r="I61" s="140">
        <f>I62-SUM(I39:I60)</f>
        <v>136.92900000000373</v>
      </c>
      <c r="J61" s="247">
        <f t="shared" si="14"/>
        <v>2.5704001204188104E-3</v>
      </c>
      <c r="K61" s="215">
        <f t="shared" si="15"/>
        <v>1.9763049795268246E-3</v>
      </c>
      <c r="L61" s="52">
        <f t="shared" ref="L61" si="32">(I61-H61)/H61</f>
        <v>-0.21830346693746699</v>
      </c>
      <c r="N61" s="27">
        <f t="shared" si="16"/>
        <v>9.7262076624091023</v>
      </c>
      <c r="O61" s="152">
        <f t="shared" si="17"/>
        <v>7.4043692207855596</v>
      </c>
      <c r="P61" s="52">
        <f t="shared" ref="P61" si="33">(O61-N61)/N61</f>
        <v>-0.23871980963322784</v>
      </c>
    </row>
    <row r="62" spans="1:16" ht="26.25" customHeight="1" thickBot="1" x14ac:dyDescent="0.3">
      <c r="A62" s="12" t="s">
        <v>18</v>
      </c>
      <c r="B62" s="17">
        <v>153872.38000000003</v>
      </c>
      <c r="C62" s="145">
        <v>153784.68999999994</v>
      </c>
      <c r="D62" s="253">
        <f>SUM(D39:D61)</f>
        <v>0.99999999999999944</v>
      </c>
      <c r="E62" s="254">
        <f>SUM(E39:E61)</f>
        <v>1.0000000000000002</v>
      </c>
      <c r="F62" s="57">
        <f t="shared" si="18"/>
        <v>-5.6988785121858535E-4</v>
      </c>
      <c r="G62" s="1"/>
      <c r="H62" s="17">
        <v>68148.533999999971</v>
      </c>
      <c r="I62" s="145">
        <v>69285.359000000011</v>
      </c>
      <c r="J62" s="253">
        <f>SUM(J39:J61)</f>
        <v>0.99999999999999967</v>
      </c>
      <c r="K62" s="254">
        <f>SUM(K39:K61)</f>
        <v>0.99999999999999978</v>
      </c>
      <c r="L62" s="57">
        <f t="shared" si="19"/>
        <v>1.6681576745290534E-2</v>
      </c>
      <c r="M62" s="1"/>
      <c r="N62" s="29">
        <f t="shared" si="16"/>
        <v>4.4288997154655014</v>
      </c>
      <c r="O62" s="146">
        <f t="shared" si="17"/>
        <v>4.5053482892217707</v>
      </c>
      <c r="P62" s="57">
        <f t="shared" si="8"/>
        <v>1.7261301602588687E-2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164</v>
      </c>
      <c r="B68" s="119">
        <v>13060.39</v>
      </c>
      <c r="C68" s="147">
        <v>12462.95</v>
      </c>
      <c r="D68" s="247">
        <f>B68/$B$96</f>
        <v>0.28204701276645744</v>
      </c>
      <c r="E68" s="246">
        <f>C68/$C$96</f>
        <v>0.29537228480610073</v>
      </c>
      <c r="F68" s="61">
        <f t="shared" ref="F68:F94" si="34">(C68-B68)/B68</f>
        <v>-4.5744422639752619E-2</v>
      </c>
      <c r="H68" s="19">
        <v>13564.879000000001</v>
      </c>
      <c r="I68" s="147">
        <v>13133.055999999999</v>
      </c>
      <c r="J68" s="245">
        <f>H68/$H$96</f>
        <v>0.36158915439309547</v>
      </c>
      <c r="K68" s="246">
        <f>I68/$I$96</f>
        <v>0.37423342742558258</v>
      </c>
      <c r="L68" s="61">
        <f t="shared" ref="L68:L82" si="35">(I68-H68)/H68</f>
        <v>-3.1833899882188564E-2</v>
      </c>
      <c r="N68" s="41">
        <f t="shared" ref="N68:N96" si="36">(H68/B68)*10</f>
        <v>10.38627406991675</v>
      </c>
      <c r="O68" s="149">
        <f t="shared" ref="O68:O96" si="37">(I68/C68)*10</f>
        <v>10.53767847901179</v>
      </c>
      <c r="P68" s="61">
        <f t="shared" si="8"/>
        <v>1.4577355467017201E-2</v>
      </c>
    </row>
    <row r="69" spans="1:16" ht="20.100000000000001" customHeight="1" x14ac:dyDescent="0.25">
      <c r="A69" s="307" t="s">
        <v>167</v>
      </c>
      <c r="B69" s="119">
        <v>15372.579999999998</v>
      </c>
      <c r="C69" s="140">
        <v>11057.17</v>
      </c>
      <c r="D69" s="247">
        <f t="shared" ref="D69:D95" si="38">B69/$B$96</f>
        <v>0.33198015277594223</v>
      </c>
      <c r="E69" s="215">
        <f t="shared" ref="E69:E95" si="39">C69/$C$96</f>
        <v>0.262055257093182</v>
      </c>
      <c r="F69" s="52">
        <f t="shared" si="34"/>
        <v>-0.28072125824032129</v>
      </c>
      <c r="H69" s="19">
        <v>8862.9680000000008</v>
      </c>
      <c r="I69" s="140">
        <v>6039.5569999999998</v>
      </c>
      <c r="J69" s="214">
        <f t="shared" ref="J69:J96" si="40">H69/$H$96</f>
        <v>0.23625371848381871</v>
      </c>
      <c r="K69" s="215">
        <f t="shared" ref="K69:K96" si="41">I69/$I$96</f>
        <v>0.17210039432118232</v>
      </c>
      <c r="L69" s="52">
        <f t="shared" si="35"/>
        <v>-0.31856269818417493</v>
      </c>
      <c r="N69" s="40">
        <f t="shared" si="36"/>
        <v>5.7654395033234511</v>
      </c>
      <c r="O69" s="143">
        <f t="shared" si="37"/>
        <v>5.4621182454461668</v>
      </c>
      <c r="P69" s="52">
        <f t="shared" si="8"/>
        <v>-5.261025767462077E-2</v>
      </c>
    </row>
    <row r="70" spans="1:16" ht="20.100000000000001" customHeight="1" x14ac:dyDescent="0.25">
      <c r="A70" s="307" t="s">
        <v>169</v>
      </c>
      <c r="B70" s="119">
        <v>3273.01</v>
      </c>
      <c r="C70" s="140">
        <v>3297.9000000000005</v>
      </c>
      <c r="D70" s="247">
        <f t="shared" si="38"/>
        <v>7.0682628409621986E-2</v>
      </c>
      <c r="E70" s="215">
        <f t="shared" si="39"/>
        <v>7.8160327856730522E-2</v>
      </c>
      <c r="F70" s="52">
        <f t="shared" si="34"/>
        <v>7.604620823034554E-3</v>
      </c>
      <c r="H70" s="19">
        <v>2838.39</v>
      </c>
      <c r="I70" s="140">
        <v>2933.819</v>
      </c>
      <c r="J70" s="214">
        <f t="shared" si="40"/>
        <v>7.5660906369884914E-2</v>
      </c>
      <c r="K70" s="215">
        <f t="shared" si="41"/>
        <v>8.3600735412709376E-2</v>
      </c>
      <c r="L70" s="52">
        <f t="shared" si="35"/>
        <v>3.3620820253735424E-2</v>
      </c>
      <c r="N70" s="40">
        <f t="shared" si="36"/>
        <v>8.6721091594587243</v>
      </c>
      <c r="O70" s="143">
        <f t="shared" si="37"/>
        <v>8.8960217107856501</v>
      </c>
      <c r="P70" s="52">
        <f t="shared" si="8"/>
        <v>2.5819849267314971E-2</v>
      </c>
    </row>
    <row r="71" spans="1:16" ht="20.100000000000001" customHeight="1" x14ac:dyDescent="0.25">
      <c r="A71" s="307" t="s">
        <v>182</v>
      </c>
      <c r="B71" s="119">
        <v>786.02</v>
      </c>
      <c r="C71" s="140">
        <v>777.25</v>
      </c>
      <c r="D71" s="247">
        <f t="shared" si="38"/>
        <v>1.6974576790945054E-2</v>
      </c>
      <c r="E71" s="215">
        <f t="shared" si="39"/>
        <v>1.8420848062901785E-2</v>
      </c>
      <c r="F71" s="52">
        <f t="shared" si="34"/>
        <v>-1.1157476908984481E-2</v>
      </c>
      <c r="H71" s="19">
        <v>2300.779</v>
      </c>
      <c r="I71" s="140">
        <v>2362.777</v>
      </c>
      <c r="J71" s="214">
        <f t="shared" si="40"/>
        <v>6.1330199337229011E-2</v>
      </c>
      <c r="K71" s="215">
        <f t="shared" si="41"/>
        <v>6.7328589397040256E-2</v>
      </c>
      <c r="L71" s="52">
        <f t="shared" si="35"/>
        <v>2.6946525502884042E-2</v>
      </c>
      <c r="N71" s="40">
        <f t="shared" si="36"/>
        <v>29.271252639881936</v>
      </c>
      <c r="O71" s="143">
        <f t="shared" si="37"/>
        <v>30.399189449983915</v>
      </c>
      <c r="P71" s="52">
        <f t="shared" si="8"/>
        <v>3.8533944002286054E-2</v>
      </c>
    </row>
    <row r="72" spans="1:16" ht="20.100000000000001" customHeight="1" x14ac:dyDescent="0.25">
      <c r="A72" s="307" t="s">
        <v>175</v>
      </c>
      <c r="B72" s="119">
        <v>2945.01</v>
      </c>
      <c r="C72" s="140">
        <v>2527.88</v>
      </c>
      <c r="D72" s="247">
        <f t="shared" si="38"/>
        <v>6.3599270241343861E-2</v>
      </c>
      <c r="E72" s="215">
        <f t="shared" si="39"/>
        <v>5.9910831008360456E-2</v>
      </c>
      <c r="F72" s="52">
        <f t="shared" si="34"/>
        <v>-0.14163958696235329</v>
      </c>
      <c r="H72" s="19">
        <v>1759.289</v>
      </c>
      <c r="I72" s="140">
        <v>1635.296</v>
      </c>
      <c r="J72" s="214">
        <f t="shared" si="40"/>
        <v>4.6896092611152261E-2</v>
      </c>
      <c r="K72" s="215">
        <f t="shared" si="41"/>
        <v>4.659863073266006E-2</v>
      </c>
      <c r="L72" s="52">
        <f t="shared" si="35"/>
        <v>-7.0479040112227123E-2</v>
      </c>
      <c r="N72" s="40">
        <f t="shared" si="36"/>
        <v>5.9737963538324141</v>
      </c>
      <c r="O72" s="143">
        <f t="shared" si="37"/>
        <v>6.4690412519581635</v>
      </c>
      <c r="P72" s="52">
        <f t="shared" ref="P72:P76" si="42">(O72-N72)/N72</f>
        <v>8.2902875958942121E-2</v>
      </c>
    </row>
    <row r="73" spans="1:16" ht="20.100000000000001" customHeight="1" x14ac:dyDescent="0.25">
      <c r="A73" s="307" t="s">
        <v>200</v>
      </c>
      <c r="B73" s="119">
        <v>1514.79</v>
      </c>
      <c r="C73" s="140">
        <v>1349.4099999999999</v>
      </c>
      <c r="D73" s="247">
        <f t="shared" si="38"/>
        <v>3.2712805243067175E-2</v>
      </c>
      <c r="E73" s="215">
        <f t="shared" si="39"/>
        <v>3.198105704028343E-2</v>
      </c>
      <c r="F73" s="52">
        <f t="shared" si="34"/>
        <v>-0.10917684959631375</v>
      </c>
      <c r="H73" s="19">
        <v>1406.4870000000001</v>
      </c>
      <c r="I73" s="140">
        <v>1262.8069999999998</v>
      </c>
      <c r="J73" s="214">
        <f t="shared" si="40"/>
        <v>3.7491705233410604E-2</v>
      </c>
      <c r="K73" s="215">
        <f t="shared" si="41"/>
        <v>3.5984358232159952E-2</v>
      </c>
      <c r="L73" s="52">
        <f t="shared" si="35"/>
        <v>-0.10215522788337203</v>
      </c>
      <c r="N73" s="40">
        <f t="shared" si="36"/>
        <v>9.2850296080644839</v>
      </c>
      <c r="O73" s="143">
        <f t="shared" si="37"/>
        <v>9.3582158128367219</v>
      </c>
      <c r="P73" s="52">
        <f t="shared" si="42"/>
        <v>7.8821724713373422E-3</v>
      </c>
    </row>
    <row r="74" spans="1:16" ht="20.100000000000001" customHeight="1" x14ac:dyDescent="0.25">
      <c r="A74" s="307" t="s">
        <v>166</v>
      </c>
      <c r="B74" s="119">
        <v>2033.55</v>
      </c>
      <c r="C74" s="140">
        <v>2245.91</v>
      </c>
      <c r="D74" s="247">
        <f t="shared" si="38"/>
        <v>4.3915740863115844E-2</v>
      </c>
      <c r="E74" s="215">
        <f t="shared" si="39"/>
        <v>5.3228133641623342E-2</v>
      </c>
      <c r="F74" s="52">
        <f t="shared" si="34"/>
        <v>0.10442821666543724</v>
      </c>
      <c r="H74" s="19">
        <v>1019.11</v>
      </c>
      <c r="I74" s="140">
        <v>1193.2750000000001</v>
      </c>
      <c r="J74" s="214">
        <f t="shared" si="40"/>
        <v>2.7165677123514885E-2</v>
      </c>
      <c r="K74" s="215">
        <f t="shared" si="41"/>
        <v>3.400300684861636E-2</v>
      </c>
      <c r="L74" s="52">
        <f t="shared" si="35"/>
        <v>0.17089911785773867</v>
      </c>
      <c r="N74" s="40">
        <f t="shared" si="36"/>
        <v>5.0114823830247603</v>
      </c>
      <c r="O74" s="143">
        <f t="shared" si="37"/>
        <v>5.3131024840710452</v>
      </c>
      <c r="P74" s="52">
        <f t="shared" si="42"/>
        <v>6.0185804916316449E-2</v>
      </c>
    </row>
    <row r="75" spans="1:16" ht="20.100000000000001" customHeight="1" x14ac:dyDescent="0.25">
      <c r="A75" s="307" t="s">
        <v>174</v>
      </c>
      <c r="B75" s="119">
        <v>415.75</v>
      </c>
      <c r="C75" s="140">
        <v>1822.62</v>
      </c>
      <c r="D75" s="247">
        <f t="shared" si="38"/>
        <v>8.9783724343342492E-3</v>
      </c>
      <c r="E75" s="215">
        <f t="shared" si="39"/>
        <v>4.3196148081577415E-2</v>
      </c>
      <c r="F75" s="52">
        <f t="shared" si="34"/>
        <v>3.3839326518340345</v>
      </c>
      <c r="H75" s="19">
        <v>188.81099999999998</v>
      </c>
      <c r="I75" s="140">
        <v>904.82500000000005</v>
      </c>
      <c r="J75" s="214">
        <f t="shared" si="40"/>
        <v>5.0329980702455753E-3</v>
      </c>
      <c r="K75" s="215">
        <f t="shared" si="41"/>
        <v>2.5783470425341432E-2</v>
      </c>
      <c r="L75" s="52">
        <f t="shared" si="35"/>
        <v>3.7922260885223857</v>
      </c>
      <c r="N75" s="40">
        <f t="shared" si="36"/>
        <v>4.541455201443175</v>
      </c>
      <c r="O75" s="143">
        <f t="shared" si="37"/>
        <v>4.9644193523608875</v>
      </c>
      <c r="P75" s="52">
        <f t="shared" si="42"/>
        <v>9.3134057731826508E-2</v>
      </c>
    </row>
    <row r="76" spans="1:16" ht="20.100000000000001" customHeight="1" x14ac:dyDescent="0.25">
      <c r="A76" s="307" t="s">
        <v>204</v>
      </c>
      <c r="B76" s="119">
        <v>329.76</v>
      </c>
      <c r="C76" s="140">
        <v>528.41999999999996</v>
      </c>
      <c r="D76" s="247">
        <f t="shared" si="38"/>
        <v>7.1213664316201125E-3</v>
      </c>
      <c r="E76" s="215">
        <f t="shared" si="39"/>
        <v>1.2523569679509244E-2</v>
      </c>
      <c r="F76" s="52">
        <f t="shared" si="34"/>
        <v>0.60243813682678304</v>
      </c>
      <c r="H76" s="19">
        <v>505.23399999999998</v>
      </c>
      <c r="I76" s="140">
        <v>796.99699999999996</v>
      </c>
      <c r="J76" s="214">
        <f t="shared" si="40"/>
        <v>1.3467656794479418E-2</v>
      </c>
      <c r="K76" s="215">
        <f t="shared" si="41"/>
        <v>2.2710854119399708E-2</v>
      </c>
      <c r="L76" s="52">
        <f t="shared" si="35"/>
        <v>0.57748092962864728</v>
      </c>
      <c r="N76" s="40">
        <f t="shared" si="36"/>
        <v>15.321263949539059</v>
      </c>
      <c r="O76" s="143">
        <f t="shared" si="37"/>
        <v>15.082642594905568</v>
      </c>
      <c r="P76" s="52">
        <f t="shared" si="42"/>
        <v>-1.5574521489832417E-2</v>
      </c>
    </row>
    <row r="77" spans="1:16" ht="20.100000000000001" customHeight="1" x14ac:dyDescent="0.25">
      <c r="A77" s="307" t="s">
        <v>184</v>
      </c>
      <c r="B77" s="119">
        <v>449.64</v>
      </c>
      <c r="C77" s="140">
        <v>701.1</v>
      </c>
      <c r="D77" s="247">
        <f t="shared" si="38"/>
        <v>9.7102474597090833E-3</v>
      </c>
      <c r="E77" s="215">
        <f t="shared" si="39"/>
        <v>1.6616090803345696E-2</v>
      </c>
      <c r="F77" s="52">
        <f t="shared" si="34"/>
        <v>0.55924739791833478</v>
      </c>
      <c r="H77" s="19">
        <v>288.72700000000003</v>
      </c>
      <c r="I77" s="140">
        <v>503.315</v>
      </c>
      <c r="J77" s="214">
        <f t="shared" si="40"/>
        <v>7.6963865125855733E-3</v>
      </c>
      <c r="K77" s="215">
        <f t="shared" si="41"/>
        <v>1.4342229068748897E-2</v>
      </c>
      <c r="L77" s="52">
        <f t="shared" si="35"/>
        <v>0.74322110505771866</v>
      </c>
      <c r="N77" s="40">
        <f t="shared" ref="N77:N78" si="43">(H77/B77)*10</f>
        <v>6.4212925896272584</v>
      </c>
      <c r="O77" s="143">
        <f t="shared" ref="O77:O78" si="44">(I77/C77)*10</f>
        <v>7.1789331051205245</v>
      </c>
      <c r="P77" s="52">
        <f t="shared" ref="P77:P78" si="45">(O77-N77)/N77</f>
        <v>0.11798878573406441</v>
      </c>
    </row>
    <row r="78" spans="1:16" ht="20.100000000000001" customHeight="1" x14ac:dyDescent="0.25">
      <c r="A78" s="307" t="s">
        <v>210</v>
      </c>
      <c r="B78" s="119">
        <v>782.06999999999994</v>
      </c>
      <c r="C78" s="140">
        <v>402.28</v>
      </c>
      <c r="D78" s="247">
        <f t="shared" si="38"/>
        <v>1.6889274154467313E-2</v>
      </c>
      <c r="E78" s="215">
        <f t="shared" si="39"/>
        <v>9.5340479366280203E-3</v>
      </c>
      <c r="F78" s="52">
        <f t="shared" si="34"/>
        <v>-0.48562149168233021</v>
      </c>
      <c r="H78" s="19">
        <v>732.82600000000002</v>
      </c>
      <c r="I78" s="140">
        <v>453.30900000000003</v>
      </c>
      <c r="J78" s="214">
        <f t="shared" si="40"/>
        <v>1.9534411892452159E-2</v>
      </c>
      <c r="K78" s="215">
        <f t="shared" si="41"/>
        <v>1.2917281457785869E-2</v>
      </c>
      <c r="L78" s="52">
        <f t="shared" si="35"/>
        <v>-0.3814234211122422</v>
      </c>
      <c r="N78" s="40">
        <f t="shared" si="43"/>
        <v>9.3703376935568432</v>
      </c>
      <c r="O78" s="143">
        <f t="shared" si="44"/>
        <v>11.268494580888934</v>
      </c>
      <c r="P78" s="52">
        <f t="shared" si="45"/>
        <v>0.20257080901548363</v>
      </c>
    </row>
    <row r="79" spans="1:16" ht="20.100000000000001" customHeight="1" x14ac:dyDescent="0.25">
      <c r="A79" s="307" t="s">
        <v>181</v>
      </c>
      <c r="B79" s="119">
        <v>475.75</v>
      </c>
      <c r="C79" s="140">
        <v>472.48999999999995</v>
      </c>
      <c r="D79" s="247">
        <f t="shared" si="38"/>
        <v>1.0274108684629029E-2</v>
      </c>
      <c r="E79" s="215">
        <f t="shared" si="39"/>
        <v>1.1198027019929833E-2</v>
      </c>
      <c r="F79" s="52">
        <f t="shared" si="34"/>
        <v>-6.8523384130321548E-3</v>
      </c>
      <c r="H79" s="19">
        <v>420.762</v>
      </c>
      <c r="I79" s="140">
        <v>428.51300000000003</v>
      </c>
      <c r="J79" s="214">
        <f t="shared" si="40"/>
        <v>1.121594787397275E-2</v>
      </c>
      <c r="K79" s="215">
        <f t="shared" si="41"/>
        <v>1.2210706227584708E-2</v>
      </c>
      <c r="L79" s="52">
        <f t="shared" ref="L79:L80" si="46">(I79-H79)/H79</f>
        <v>1.8421340330162975E-2</v>
      </c>
      <c r="N79" s="40">
        <f t="shared" ref="N79:N80" si="47">(H79/B79)*10</f>
        <v>8.8441828691539666</v>
      </c>
      <c r="O79" s="143">
        <f t="shared" ref="O79:O80" si="48">(I79/C79)*10</f>
        <v>9.0692501428601684</v>
      </c>
      <c r="P79" s="52">
        <f t="shared" ref="P79:P80" si="49">(O79-N79)/N79</f>
        <v>2.5448057444761061E-2</v>
      </c>
    </row>
    <row r="80" spans="1:16" ht="20.100000000000001" customHeight="1" x14ac:dyDescent="0.25">
      <c r="A80" s="307" t="s">
        <v>188</v>
      </c>
      <c r="B80" s="119">
        <v>678.44999999999993</v>
      </c>
      <c r="C80" s="140">
        <v>598.6</v>
      </c>
      <c r="D80" s="247">
        <f t="shared" si="38"/>
        <v>1.4651537650208227E-2</v>
      </c>
      <c r="E80" s="215">
        <f t="shared" si="39"/>
        <v>1.4186837761920885E-2</v>
      </c>
      <c r="F80" s="52">
        <f t="shared" si="34"/>
        <v>-0.11769474537548812</v>
      </c>
      <c r="H80" s="19">
        <v>353.95399999999995</v>
      </c>
      <c r="I80" s="140">
        <v>325.32900000000001</v>
      </c>
      <c r="J80" s="214">
        <f t="shared" si="40"/>
        <v>9.4350954073422755E-3</v>
      </c>
      <c r="K80" s="215">
        <f t="shared" si="41"/>
        <v>9.2704231757587408E-3</v>
      </c>
      <c r="L80" s="52">
        <f t="shared" si="46"/>
        <v>-8.0872090723653201E-2</v>
      </c>
      <c r="N80" s="40">
        <f t="shared" si="47"/>
        <v>5.2170977964477849</v>
      </c>
      <c r="O80" s="143">
        <f t="shared" si="48"/>
        <v>5.4348312729702641</v>
      </c>
      <c r="P80" s="52">
        <f t="shared" si="49"/>
        <v>4.1734597475004104E-2</v>
      </c>
    </row>
    <row r="81" spans="1:16" ht="20.100000000000001" customHeight="1" x14ac:dyDescent="0.25">
      <c r="A81" s="307" t="s">
        <v>214</v>
      </c>
      <c r="B81" s="119">
        <v>472.89</v>
      </c>
      <c r="C81" s="140">
        <v>347.76</v>
      </c>
      <c r="D81" s="247">
        <f t="shared" si="38"/>
        <v>1.0212345256698311E-2</v>
      </c>
      <c r="E81" s="215">
        <f t="shared" si="39"/>
        <v>8.2419223188867474E-3</v>
      </c>
      <c r="F81" s="52">
        <f t="shared" si="34"/>
        <v>-0.26460699105500224</v>
      </c>
      <c r="H81" s="19">
        <v>405.37299999999993</v>
      </c>
      <c r="I81" s="140">
        <v>301.53400000000005</v>
      </c>
      <c r="J81" s="214">
        <f t="shared" si="40"/>
        <v>1.0805734447302644E-2</v>
      </c>
      <c r="K81" s="215">
        <f t="shared" si="41"/>
        <v>8.5923719738456653E-3</v>
      </c>
      <c r="L81" s="52">
        <f t="shared" si="35"/>
        <v>-0.25615667545692461</v>
      </c>
      <c r="N81" s="40">
        <f t="shared" ref="N81" si="50">(H81/B81)*10</f>
        <v>8.5722472456596659</v>
      </c>
      <c r="O81" s="143">
        <f t="shared" ref="O81" si="51">(I81/C81)*10</f>
        <v>8.6707499424890742</v>
      </c>
      <c r="P81" s="52">
        <f t="shared" ref="P81" si="52">(O81-N81)/N81</f>
        <v>1.149088377954597E-2</v>
      </c>
    </row>
    <row r="82" spans="1:16" ht="20.100000000000001" customHeight="1" x14ac:dyDescent="0.25">
      <c r="A82" s="307" t="s">
        <v>185</v>
      </c>
      <c r="B82" s="119">
        <v>550.88</v>
      </c>
      <c r="C82" s="140">
        <v>330.28000000000003</v>
      </c>
      <c r="D82" s="247">
        <f t="shared" si="38"/>
        <v>1.189658642603981E-2</v>
      </c>
      <c r="E82" s="215">
        <f t="shared" si="39"/>
        <v>7.8276458002125467E-3</v>
      </c>
      <c r="F82" s="52">
        <f t="shared" si="34"/>
        <v>-0.40045018878884686</v>
      </c>
      <c r="H82" s="19">
        <v>408.01400000000001</v>
      </c>
      <c r="I82" s="140">
        <v>279.00200000000001</v>
      </c>
      <c r="J82" s="214">
        <f t="shared" si="40"/>
        <v>1.0876133671413098E-2</v>
      </c>
      <c r="K82" s="215">
        <f t="shared" si="41"/>
        <v>7.9503106298025698E-3</v>
      </c>
      <c r="L82" s="52">
        <f t="shared" si="35"/>
        <v>-0.31619503252339382</v>
      </c>
      <c r="N82" s="40">
        <f t="shared" ref="N82" si="53">(H82/B82)*10</f>
        <v>7.4065858263142612</v>
      </c>
      <c r="O82" s="143">
        <f t="shared" ref="O82" si="54">(I82/C82)*10</f>
        <v>8.4474385369989093</v>
      </c>
      <c r="P82" s="52">
        <f t="shared" ref="P82" si="55">(O82-N82)/N82</f>
        <v>0.14053070268715262</v>
      </c>
    </row>
    <row r="83" spans="1:16" ht="20.100000000000001" customHeight="1" x14ac:dyDescent="0.25">
      <c r="A83" s="307" t="s">
        <v>202</v>
      </c>
      <c r="B83" s="119">
        <v>290.07</v>
      </c>
      <c r="C83" s="140">
        <v>198.77999999999997</v>
      </c>
      <c r="D83" s="247">
        <f t="shared" si="38"/>
        <v>6.2642369020501154E-3</v>
      </c>
      <c r="E83" s="215">
        <f t="shared" si="39"/>
        <v>4.7110918982870582E-3</v>
      </c>
      <c r="F83" s="52">
        <f t="shared" si="34"/>
        <v>-0.31471713724273459</v>
      </c>
      <c r="H83" s="19">
        <v>286.13599999999997</v>
      </c>
      <c r="I83" s="140">
        <v>202.29400000000001</v>
      </c>
      <c r="J83" s="214">
        <f t="shared" si="40"/>
        <v>7.627320102259868E-3</v>
      </c>
      <c r="K83" s="215">
        <f t="shared" si="41"/>
        <v>5.7644753032067191E-3</v>
      </c>
      <c r="L83" s="52">
        <f t="shared" ref="L83:L94" si="56">(I83-H83)/H83</f>
        <v>-0.29301451058238026</v>
      </c>
      <c r="N83" s="40">
        <f t="shared" ref="N83" si="57">(H83/B83)*10</f>
        <v>9.8643775640362659</v>
      </c>
      <c r="O83" s="143">
        <f t="shared" ref="O83" si="58">(I83/C83)*10</f>
        <v>10.176778347922328</v>
      </c>
      <c r="P83" s="52">
        <f t="shared" ref="P83" si="59">(O83-N83)/N83</f>
        <v>3.1669589070172935E-2</v>
      </c>
    </row>
    <row r="84" spans="1:16" ht="20.100000000000001" customHeight="1" x14ac:dyDescent="0.25">
      <c r="A84" s="307" t="s">
        <v>211</v>
      </c>
      <c r="B84" s="119">
        <v>321.67</v>
      </c>
      <c r="C84" s="140">
        <v>224.71</v>
      </c>
      <c r="D84" s="247">
        <f t="shared" si="38"/>
        <v>6.9466579938720335E-3</v>
      </c>
      <c r="E84" s="215">
        <f t="shared" si="39"/>
        <v>5.3256336676933544E-3</v>
      </c>
      <c r="F84" s="52">
        <f t="shared" si="34"/>
        <v>-0.30142692821836042</v>
      </c>
      <c r="H84" s="19">
        <v>227.87200000000001</v>
      </c>
      <c r="I84" s="140">
        <v>186.858</v>
      </c>
      <c r="J84" s="214">
        <f t="shared" si="40"/>
        <v>6.0742188551673364E-3</v>
      </c>
      <c r="K84" s="215">
        <f t="shared" si="41"/>
        <v>5.3246182595954455E-3</v>
      </c>
      <c r="L84" s="52">
        <f t="shared" si="56"/>
        <v>-0.17998701025136923</v>
      </c>
      <c r="N84" s="40">
        <f t="shared" ref="N84:N94" si="60">(H84/B84)*10</f>
        <v>7.0840302173034475</v>
      </c>
      <c r="O84" s="143">
        <f t="shared" ref="O84:O94" si="61">(I84/C84)*10</f>
        <v>8.3155177784700278</v>
      </c>
      <c r="P84" s="52">
        <f t="shared" ref="P84:P94" si="62">(O84-N84)/N84</f>
        <v>0.1738399644539276</v>
      </c>
    </row>
    <row r="85" spans="1:16" ht="20.100000000000001" customHeight="1" x14ac:dyDescent="0.25">
      <c r="A85" s="307" t="s">
        <v>221</v>
      </c>
      <c r="B85" s="119">
        <v>115.84</v>
      </c>
      <c r="C85" s="140">
        <v>152.31</v>
      </c>
      <c r="D85" s="247">
        <f t="shared" si="38"/>
        <v>2.5016347872357896E-3</v>
      </c>
      <c r="E85" s="215">
        <f t="shared" si="39"/>
        <v>3.6097515194089044E-3</v>
      </c>
      <c r="F85" s="52">
        <f t="shared" si="34"/>
        <v>0.31483080110497236</v>
      </c>
      <c r="H85" s="19">
        <v>78.459000000000003</v>
      </c>
      <c r="I85" s="140">
        <v>155.62799999999999</v>
      </c>
      <c r="J85" s="214">
        <f t="shared" si="40"/>
        <v>2.0914247347527297E-3</v>
      </c>
      <c r="K85" s="215">
        <f t="shared" si="41"/>
        <v>4.4347027716464902E-3</v>
      </c>
      <c r="L85" s="52">
        <f t="shared" si="56"/>
        <v>0.98355829159178654</v>
      </c>
      <c r="N85" s="40">
        <f t="shared" si="60"/>
        <v>6.7730490331491708</v>
      </c>
      <c r="O85" s="143">
        <f t="shared" si="61"/>
        <v>10.217845184163876</v>
      </c>
      <c r="P85" s="52">
        <f t="shared" si="62"/>
        <v>0.50860345675262675</v>
      </c>
    </row>
    <row r="86" spans="1:16" ht="20.100000000000001" customHeight="1" x14ac:dyDescent="0.25">
      <c r="A86" s="307" t="s">
        <v>203</v>
      </c>
      <c r="B86" s="119">
        <v>114.3</v>
      </c>
      <c r="C86" s="140">
        <v>149.34</v>
      </c>
      <c r="D86" s="247">
        <f t="shared" si="38"/>
        <v>2.4683775568115564E-3</v>
      </c>
      <c r="E86" s="215">
        <f t="shared" si="39"/>
        <v>3.5393624312817658E-3</v>
      </c>
      <c r="F86" s="52">
        <f t="shared" si="34"/>
        <v>0.3065616797900263</v>
      </c>
      <c r="H86" s="19">
        <v>108.09</v>
      </c>
      <c r="I86" s="140">
        <v>111.99200000000002</v>
      </c>
      <c r="J86" s="214">
        <f t="shared" si="40"/>
        <v>2.881276839870793E-3</v>
      </c>
      <c r="K86" s="215">
        <f t="shared" si="41"/>
        <v>3.1912717043349132E-3</v>
      </c>
      <c r="L86" s="52">
        <f t="shared" si="56"/>
        <v>3.6099546674068048E-2</v>
      </c>
      <c r="N86" s="40">
        <f t="shared" si="60"/>
        <v>9.456692913385826</v>
      </c>
      <c r="O86" s="143">
        <f t="shared" si="61"/>
        <v>7.4991295031471816</v>
      </c>
      <c r="P86" s="52">
        <f t="shared" si="62"/>
        <v>-0.20700295845154693</v>
      </c>
    </row>
    <row r="87" spans="1:16" ht="20.100000000000001" customHeight="1" x14ac:dyDescent="0.25">
      <c r="A87" s="307" t="s">
        <v>199</v>
      </c>
      <c r="B87" s="119">
        <v>57.1</v>
      </c>
      <c r="C87" s="140">
        <v>79</v>
      </c>
      <c r="D87" s="247">
        <f t="shared" si="38"/>
        <v>1.2331089981971993E-3</v>
      </c>
      <c r="E87" s="215">
        <f t="shared" si="39"/>
        <v>1.8723023441225358E-3</v>
      </c>
      <c r="F87" s="52">
        <f t="shared" si="34"/>
        <v>0.38353765323992989</v>
      </c>
      <c r="H87" s="19">
        <v>72.054999999999993</v>
      </c>
      <c r="I87" s="140">
        <v>100.21000000000001</v>
      </c>
      <c r="J87" s="214">
        <f t="shared" si="40"/>
        <v>1.9207179452020535E-3</v>
      </c>
      <c r="K87" s="215">
        <f t="shared" si="41"/>
        <v>2.8555373374116151E-3</v>
      </c>
      <c r="L87" s="52">
        <f t="shared" si="56"/>
        <v>0.3907431822913055</v>
      </c>
      <c r="N87" s="40">
        <f t="shared" si="60"/>
        <v>12.61908931698774</v>
      </c>
      <c r="O87" s="143">
        <f t="shared" si="61"/>
        <v>12.684810126582279</v>
      </c>
      <c r="P87" s="52">
        <f t="shared" si="62"/>
        <v>5.2080469472600283E-3</v>
      </c>
    </row>
    <row r="88" spans="1:16" ht="20.100000000000001" customHeight="1" x14ac:dyDescent="0.25">
      <c r="A88" s="307" t="s">
        <v>219</v>
      </c>
      <c r="B88" s="119">
        <v>139.1</v>
      </c>
      <c r="C88" s="140">
        <v>134.29</v>
      </c>
      <c r="D88" s="247">
        <f t="shared" si="38"/>
        <v>3.0039485402667322E-3</v>
      </c>
      <c r="E88" s="215">
        <f t="shared" si="39"/>
        <v>3.1826769847115863E-3</v>
      </c>
      <c r="F88" s="52">
        <f t="shared" si="34"/>
        <v>-3.4579439252336468E-2</v>
      </c>
      <c r="H88" s="19">
        <v>95.661000000000016</v>
      </c>
      <c r="I88" s="140">
        <v>94.658999999999992</v>
      </c>
      <c r="J88" s="214">
        <f t="shared" si="40"/>
        <v>2.5499659892578405E-3</v>
      </c>
      <c r="K88" s="215">
        <f t="shared" si="41"/>
        <v>2.6973586350867783E-3</v>
      </c>
      <c r="L88" s="52">
        <f t="shared" si="56"/>
        <v>-1.0474488035876936E-2</v>
      </c>
      <c r="N88" s="40">
        <f t="shared" si="60"/>
        <v>6.8771387491013671</v>
      </c>
      <c r="O88" s="143">
        <f t="shared" si="61"/>
        <v>7.0488495048030373</v>
      </c>
      <c r="P88" s="52">
        <f t="shared" si="62"/>
        <v>2.4968342499140001E-2</v>
      </c>
    </row>
    <row r="89" spans="1:16" ht="20.100000000000001" customHeight="1" x14ac:dyDescent="0.25">
      <c r="A89" s="307" t="s">
        <v>227</v>
      </c>
      <c r="B89" s="119">
        <v>136.07999999999998</v>
      </c>
      <c r="C89" s="140">
        <v>108.95</v>
      </c>
      <c r="D89" s="247">
        <f t="shared" si="38"/>
        <v>2.9387298156685615E-3</v>
      </c>
      <c r="E89" s="215">
        <f t="shared" si="39"/>
        <v>2.5821182328120288E-3</v>
      </c>
      <c r="F89" s="52">
        <f t="shared" si="34"/>
        <v>-0.19936801881246313</v>
      </c>
      <c r="H89" s="19">
        <v>134.69200000000001</v>
      </c>
      <c r="I89" s="140">
        <v>90.931000000000012</v>
      </c>
      <c r="J89" s="214">
        <f t="shared" si="40"/>
        <v>3.590387085908751E-3</v>
      </c>
      <c r="K89" s="215">
        <f t="shared" si="41"/>
        <v>2.5911272889749086E-3</v>
      </c>
      <c r="L89" s="52">
        <f t="shared" si="56"/>
        <v>-0.32489680159177969</v>
      </c>
      <c r="N89" s="40">
        <f t="shared" si="60"/>
        <v>9.8980011757789548</v>
      </c>
      <c r="O89" s="143">
        <f t="shared" si="61"/>
        <v>8.3461220743460309</v>
      </c>
      <c r="P89" s="52">
        <f t="shared" si="62"/>
        <v>-0.15678712033602013</v>
      </c>
    </row>
    <row r="90" spans="1:16" ht="20.100000000000001" customHeight="1" x14ac:dyDescent="0.25">
      <c r="A90" s="307" t="s">
        <v>231</v>
      </c>
      <c r="B90" s="119">
        <v>182.97</v>
      </c>
      <c r="C90" s="140">
        <v>101.87</v>
      </c>
      <c r="D90" s="247">
        <f t="shared" si="38"/>
        <v>3.9513476952739331E-3</v>
      </c>
      <c r="E90" s="215">
        <f t="shared" si="39"/>
        <v>2.4143220227311737E-3</v>
      </c>
      <c r="F90" s="52">
        <f t="shared" si="34"/>
        <v>-0.44324206154014317</v>
      </c>
      <c r="H90" s="19">
        <v>156.71599999999998</v>
      </c>
      <c r="I90" s="140">
        <v>86.718999999999994</v>
      </c>
      <c r="J90" s="214">
        <f t="shared" si="40"/>
        <v>4.1774649018150719E-3</v>
      </c>
      <c r="K90" s="215">
        <f t="shared" si="41"/>
        <v>2.4711041050094586E-3</v>
      </c>
      <c r="L90" s="52">
        <f t="shared" si="56"/>
        <v>-0.44664871487276342</v>
      </c>
      <c r="N90" s="40">
        <f t="shared" ref="N90:N91" si="63">(H90/B90)*10</f>
        <v>8.5651199650215872</v>
      </c>
      <c r="O90" s="143">
        <f t="shared" ref="O90:O91" si="64">(I90/C90)*10</f>
        <v>8.5127122803573165</v>
      </c>
      <c r="P90" s="52">
        <f t="shared" ref="P90:P91" si="65">(O90-N90)/N90</f>
        <v>-6.118733290169231E-3</v>
      </c>
    </row>
    <row r="91" spans="1:16" ht="20.100000000000001" customHeight="1" x14ac:dyDescent="0.25">
      <c r="A91" s="307" t="s">
        <v>215</v>
      </c>
      <c r="B91" s="119">
        <v>258.09999999999997</v>
      </c>
      <c r="C91" s="140">
        <v>178.97</v>
      </c>
      <c r="D91" s="247">
        <f t="shared" si="38"/>
        <v>5.5738254366847128E-3</v>
      </c>
      <c r="E91" s="215">
        <f t="shared" si="39"/>
        <v>4.2415943104760784E-3</v>
      </c>
      <c r="F91" s="52">
        <f t="shared" si="34"/>
        <v>-0.30658659434327773</v>
      </c>
      <c r="H91" s="19">
        <v>123.739</v>
      </c>
      <c r="I91" s="140">
        <v>82.655000000000001</v>
      </c>
      <c r="J91" s="214">
        <f t="shared" si="40"/>
        <v>3.2984208982215937E-3</v>
      </c>
      <c r="K91" s="215">
        <f t="shared" si="41"/>
        <v>2.3552982598917978E-3</v>
      </c>
      <c r="L91" s="52">
        <f t="shared" si="56"/>
        <v>-0.33202143220811547</v>
      </c>
      <c r="N91" s="40">
        <f t="shared" si="63"/>
        <v>4.7942270437814809</v>
      </c>
      <c r="O91" s="143">
        <f t="shared" si="64"/>
        <v>4.6183717941554452</v>
      </c>
      <c r="P91" s="52">
        <f t="shared" si="65"/>
        <v>-3.668062609886924E-2</v>
      </c>
    </row>
    <row r="92" spans="1:16" ht="20.100000000000001" customHeight="1" x14ac:dyDescent="0.25">
      <c r="A92" s="307" t="s">
        <v>232</v>
      </c>
      <c r="B92" s="119">
        <v>144.85</v>
      </c>
      <c r="C92" s="140">
        <v>160.38</v>
      </c>
      <c r="D92" s="247">
        <f t="shared" si="38"/>
        <v>3.1281232642533154E-3</v>
      </c>
      <c r="E92" s="215">
        <f t="shared" si="39"/>
        <v>3.8010107588654718E-3</v>
      </c>
      <c r="F92" s="52">
        <f t="shared" si="34"/>
        <v>0.10721435968243011</v>
      </c>
      <c r="H92" s="19">
        <v>69.819000000000003</v>
      </c>
      <c r="I92" s="140">
        <v>80.790999999999997</v>
      </c>
      <c r="J92" s="214">
        <f t="shared" si="40"/>
        <v>1.8611145127480702E-3</v>
      </c>
      <c r="K92" s="215">
        <f t="shared" si="41"/>
        <v>2.3021825868358627E-3</v>
      </c>
      <c r="L92" s="52">
        <f t="shared" si="56"/>
        <v>0.15714920007447822</v>
      </c>
      <c r="N92" s="40">
        <f t="shared" si="60"/>
        <v>4.8200897480151887</v>
      </c>
      <c r="O92" s="143">
        <f t="shared" si="61"/>
        <v>5.0374735004364632</v>
      </c>
      <c r="P92" s="52">
        <f t="shared" si="62"/>
        <v>4.5099523823345519E-2</v>
      </c>
    </row>
    <row r="93" spans="1:16" ht="20.100000000000001" customHeight="1" x14ac:dyDescent="0.25">
      <c r="A93" s="307" t="s">
        <v>233</v>
      </c>
      <c r="B93" s="119"/>
      <c r="C93" s="140">
        <v>98.28</v>
      </c>
      <c r="D93" s="247">
        <f t="shared" si="38"/>
        <v>0</v>
      </c>
      <c r="E93" s="215">
        <f t="shared" si="39"/>
        <v>2.3292389162071245E-3</v>
      </c>
      <c r="F93" s="52"/>
      <c r="H93" s="19"/>
      <c r="I93" s="140">
        <v>69.507000000000005</v>
      </c>
      <c r="J93" s="214">
        <f t="shared" si="40"/>
        <v>0</v>
      </c>
      <c r="K93" s="215">
        <f t="shared" si="41"/>
        <v>1.9806389952247193E-3</v>
      </c>
      <c r="L93" s="52"/>
      <c r="N93" s="40"/>
      <c r="O93" s="143">
        <f t="shared" si="61"/>
        <v>7.072344322344323</v>
      </c>
      <c r="P93" s="52"/>
    </row>
    <row r="94" spans="1:16" ht="20.100000000000001" customHeight="1" x14ac:dyDescent="0.25">
      <c r="A94" s="307" t="s">
        <v>224</v>
      </c>
      <c r="B94" s="119">
        <v>67.47</v>
      </c>
      <c r="C94" s="140">
        <v>95.29</v>
      </c>
      <c r="D94" s="247">
        <f t="shared" si="38"/>
        <v>1.4570554134564805E-3</v>
      </c>
      <c r="E94" s="215">
        <f t="shared" si="39"/>
        <v>2.2583758274865372E-3</v>
      </c>
      <c r="F94" s="52">
        <f t="shared" si="34"/>
        <v>0.41233140655105982</v>
      </c>
      <c r="H94" s="19">
        <v>76.934000000000012</v>
      </c>
      <c r="I94" s="140">
        <v>68.706999999999994</v>
      </c>
      <c r="J94" s="214">
        <f t="shared" si="40"/>
        <v>2.0507739143178797E-3</v>
      </c>
      <c r="K94" s="215">
        <f t="shared" ref="K94" si="66">I94/$I$96</f>
        <v>1.9578425690204553E-3</v>
      </c>
      <c r="L94" s="52">
        <f t="shared" si="56"/>
        <v>-0.106935815114254</v>
      </c>
      <c r="N94" s="40">
        <f t="shared" si="60"/>
        <v>11.402697495183048</v>
      </c>
      <c r="O94" s="143">
        <f t="shared" si="61"/>
        <v>7.2103053835659559</v>
      </c>
      <c r="P94" s="52">
        <f t="shared" si="62"/>
        <v>-0.36766669583123862</v>
      </c>
    </row>
    <row r="95" spans="1:16" ht="20.100000000000001" customHeight="1" thickBot="1" x14ac:dyDescent="0.3">
      <c r="A95" s="308" t="s">
        <v>17</v>
      </c>
      <c r="B95" s="119">
        <f>B96-SUM(B68:B94)</f>
        <v>1337.6299999999974</v>
      </c>
      <c r="C95" s="142">
        <f>C96-SUM(C68:C94)</f>
        <v>1589.8499999999913</v>
      </c>
      <c r="D95" s="247">
        <f t="shared" si="38"/>
        <v>2.8886928008030062E-2</v>
      </c>
      <c r="E95" s="215">
        <f t="shared" si="39"/>
        <v>3.7679492174724015E-2</v>
      </c>
      <c r="F95" s="52">
        <f>(C95-B95)/B95</f>
        <v>0.18855737386272317</v>
      </c>
      <c r="H95" s="19">
        <f>H96-SUM(H68:H94)</f>
        <v>1028.8419999999969</v>
      </c>
      <c r="I95" s="142">
        <f>I96-SUM(I68:I94)</f>
        <v>1208.8580000000075</v>
      </c>
      <c r="J95" s="214">
        <f t="shared" si="40"/>
        <v>2.7425095998578387E-2</v>
      </c>
      <c r="K95" s="215">
        <f t="shared" si="41"/>
        <v>3.4447052735542875E-2</v>
      </c>
      <c r="L95" s="52">
        <f>(I95-H95)/H95</f>
        <v>0.17496952884894967</v>
      </c>
      <c r="N95" s="40">
        <f t="shared" si="36"/>
        <v>7.6915290476439591</v>
      </c>
      <c r="O95" s="143">
        <f t="shared" si="37"/>
        <v>7.6035978236941482</v>
      </c>
      <c r="P95" s="52">
        <f>(O95-N95)/N95</f>
        <v>-1.1432216325926205E-2</v>
      </c>
    </row>
    <row r="96" spans="1:16" ht="26.25" customHeight="1" thickBot="1" x14ac:dyDescent="0.3">
      <c r="A96" s="12" t="s">
        <v>18</v>
      </c>
      <c r="B96" s="17">
        <v>46305.719999999987</v>
      </c>
      <c r="C96" s="145">
        <v>42194.039999999979</v>
      </c>
      <c r="D96" s="243">
        <f>SUM(D68:D95)</f>
        <v>1.0000000000000004</v>
      </c>
      <c r="E96" s="244">
        <f>SUM(E68:E95)</f>
        <v>1.0000000000000007</v>
      </c>
      <c r="F96" s="57">
        <f>(C96-B96)/B96</f>
        <v>-8.8794213760200871E-2</v>
      </c>
      <c r="G96" s="1"/>
      <c r="H96" s="17">
        <v>37514.618000000009</v>
      </c>
      <c r="I96" s="145">
        <v>35093.219999999987</v>
      </c>
      <c r="J96" s="255">
        <f t="shared" si="40"/>
        <v>1</v>
      </c>
      <c r="K96" s="244">
        <f t="shared" si="41"/>
        <v>1</v>
      </c>
      <c r="L96" s="57">
        <f>(I96-H96)/H96</f>
        <v>-6.4545452655282859E-2</v>
      </c>
      <c r="M96" s="1"/>
      <c r="N96" s="37">
        <f t="shared" si="36"/>
        <v>8.1015084097601804</v>
      </c>
      <c r="O96" s="150">
        <f t="shared" si="37"/>
        <v>8.3171035530136486</v>
      </c>
      <c r="P96" s="57">
        <f>(O96-N96)/N96</f>
        <v>2.6611728624972221E-2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8" t="s">
        <v>16</v>
      </c>
      <c r="B3" s="314"/>
      <c r="C3" s="314"/>
      <c r="D3" s="357" t="s">
        <v>1</v>
      </c>
      <c r="E3" s="350"/>
      <c r="F3" s="357" t="s">
        <v>104</v>
      </c>
      <c r="G3" s="350"/>
      <c r="H3" s="130" t="s">
        <v>0</v>
      </c>
      <c r="J3" s="351" t="s">
        <v>19</v>
      </c>
      <c r="K3" s="350"/>
      <c r="L3" s="360" t="s">
        <v>104</v>
      </c>
      <c r="M3" s="361"/>
      <c r="N3" s="130" t="s">
        <v>0</v>
      </c>
      <c r="P3" s="349" t="s">
        <v>22</v>
      </c>
      <c r="Q3" s="350"/>
      <c r="R3" s="130" t="s">
        <v>0</v>
      </c>
    </row>
    <row r="4" spans="1:18" x14ac:dyDescent="0.25">
      <c r="A4" s="356"/>
      <c r="B4" s="315"/>
      <c r="C4" s="315"/>
      <c r="D4" s="358" t="s">
        <v>154</v>
      </c>
      <c r="E4" s="352"/>
      <c r="F4" s="358" t="str">
        <f>D4</f>
        <v>jan-mai</v>
      </c>
      <c r="G4" s="352"/>
      <c r="H4" s="131" t="s">
        <v>151</v>
      </c>
      <c r="J4" s="347" t="str">
        <f>D4</f>
        <v>jan-mai</v>
      </c>
      <c r="K4" s="352"/>
      <c r="L4" s="353" t="str">
        <f>D4</f>
        <v>jan-mai</v>
      </c>
      <c r="M4" s="354"/>
      <c r="N4" s="131" t="str">
        <f>H4</f>
        <v>2024/2023</v>
      </c>
      <c r="P4" s="347" t="str">
        <f>D4</f>
        <v>jan-mai</v>
      </c>
      <c r="Q4" s="348"/>
      <c r="R4" s="131" t="str">
        <f>N4</f>
        <v>2024/2023</v>
      </c>
    </row>
    <row r="5" spans="1:18" ht="19.5" customHeight="1" thickBot="1" x14ac:dyDescent="0.3">
      <c r="A5" s="339"/>
      <c r="B5" s="362"/>
      <c r="C5" s="36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4241.4000000000015</v>
      </c>
      <c r="E6" s="147">
        <v>5222.2500000000018</v>
      </c>
      <c r="F6" s="247">
        <f>D6/D8</f>
        <v>0.52206022635657012</v>
      </c>
      <c r="G6" s="246">
        <f>E6/E8</f>
        <v>0.5521300181743789</v>
      </c>
      <c r="H6" s="165">
        <f>(E6-D6)/D6</f>
        <v>0.23125618899420003</v>
      </c>
      <c r="I6" s="1"/>
      <c r="J6" s="19">
        <v>2236.5459999999998</v>
      </c>
      <c r="K6" s="147">
        <v>2770.0609999999992</v>
      </c>
      <c r="L6" s="247">
        <f>J6/J8</f>
        <v>0.34304915264844149</v>
      </c>
      <c r="M6" s="246">
        <f>K6/K8</f>
        <v>0.42967159852618125</v>
      </c>
      <c r="N6" s="165">
        <f>(K6-J6)/J6</f>
        <v>0.23854416587005117</v>
      </c>
      <c r="P6" s="27">
        <f t="shared" ref="P6:Q8" si="0">(J6/D6)*10</f>
        <v>5.2731315131796084</v>
      </c>
      <c r="Q6" s="152">
        <f t="shared" si="0"/>
        <v>5.3043439130642884</v>
      </c>
      <c r="R6" s="165">
        <f>(Q6-P6)/P6</f>
        <v>5.9191392831125329E-3</v>
      </c>
    </row>
    <row r="7" spans="1:18" ht="24" customHeight="1" thickBot="1" x14ac:dyDescent="0.3">
      <c r="A7" s="161" t="s">
        <v>21</v>
      </c>
      <c r="B7" s="1"/>
      <c r="C7" s="1"/>
      <c r="D7" s="117">
        <v>3882.9500000000012</v>
      </c>
      <c r="E7" s="140">
        <v>4236.12</v>
      </c>
      <c r="F7" s="247">
        <f>D7/D8</f>
        <v>0.47793977364342993</v>
      </c>
      <c r="G7" s="215">
        <f>E7/E8</f>
        <v>0.44786998182562099</v>
      </c>
      <c r="H7" s="55">
        <f t="shared" ref="H7:H8" si="1">(E7-D7)/D7</f>
        <v>9.0954042673739965E-2</v>
      </c>
      <c r="J7" s="19">
        <v>4283.061999999999</v>
      </c>
      <c r="K7" s="140">
        <v>3676.8649999999998</v>
      </c>
      <c r="L7" s="247">
        <f>J7/J8</f>
        <v>0.65695084735155862</v>
      </c>
      <c r="M7" s="215">
        <f>K7/K8</f>
        <v>0.57032840147381869</v>
      </c>
      <c r="N7" s="102">
        <f t="shared" ref="N7:N8" si="2">(K7-J7)/J7</f>
        <v>-0.14153355706735027</v>
      </c>
      <c r="P7" s="27">
        <f t="shared" si="0"/>
        <v>11.030433047038972</v>
      </c>
      <c r="Q7" s="152">
        <f t="shared" si="0"/>
        <v>8.6797942456776482</v>
      </c>
      <c r="R7" s="102">
        <f t="shared" ref="R7:R8" si="3">(Q7-P7)/P7</f>
        <v>-0.21310485194344508</v>
      </c>
    </row>
    <row r="8" spans="1:18" ht="26.25" customHeight="1" thickBot="1" x14ac:dyDescent="0.3">
      <c r="A8" s="12" t="s">
        <v>12</v>
      </c>
      <c r="B8" s="162"/>
      <c r="C8" s="162"/>
      <c r="D8" s="163">
        <v>8124.3500000000022</v>
      </c>
      <c r="E8" s="145">
        <v>9458.3700000000026</v>
      </c>
      <c r="F8" s="243">
        <f>SUM(F6:F7)</f>
        <v>1</v>
      </c>
      <c r="G8" s="244">
        <f>SUM(G6:G7)</f>
        <v>0.99999999999999989</v>
      </c>
      <c r="H8" s="164">
        <f t="shared" si="1"/>
        <v>0.16420021294011214</v>
      </c>
      <c r="I8" s="1"/>
      <c r="J8" s="17">
        <v>6519.6079999999984</v>
      </c>
      <c r="K8" s="145">
        <v>6446.9259999999995</v>
      </c>
      <c r="L8" s="243">
        <f>SUM(L6:L7)</f>
        <v>1</v>
      </c>
      <c r="M8" s="244">
        <f>SUM(M6:M7)</f>
        <v>1</v>
      </c>
      <c r="N8" s="164">
        <f t="shared" si="2"/>
        <v>-1.1148216273125455E-2</v>
      </c>
      <c r="O8" s="1"/>
      <c r="P8" s="29">
        <f t="shared" si="0"/>
        <v>8.0247749050693233</v>
      </c>
      <c r="Q8" s="146">
        <f t="shared" si="0"/>
        <v>6.8161067921851206</v>
      </c>
      <c r="R8" s="164">
        <f t="shared" si="3"/>
        <v>-0.15061707364784477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S92" sqref="S92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63" t="s">
        <v>3</v>
      </c>
      <c r="B4" s="357" t="s">
        <v>1</v>
      </c>
      <c r="C4" s="350"/>
      <c r="D4" s="357" t="s">
        <v>104</v>
      </c>
      <c r="E4" s="350"/>
      <c r="F4" s="130" t="s">
        <v>0</v>
      </c>
      <c r="H4" s="366" t="s">
        <v>19</v>
      </c>
      <c r="I4" s="367"/>
      <c r="J4" s="357" t="s">
        <v>104</v>
      </c>
      <c r="K4" s="355"/>
      <c r="L4" s="130" t="s">
        <v>0</v>
      </c>
      <c r="N4" s="349" t="s">
        <v>22</v>
      </c>
      <c r="O4" s="350"/>
      <c r="P4" s="130" t="s">
        <v>0</v>
      </c>
    </row>
    <row r="5" spans="1:16" x14ac:dyDescent="0.25">
      <c r="A5" s="364"/>
      <c r="B5" s="358" t="s">
        <v>154</v>
      </c>
      <c r="C5" s="352"/>
      <c r="D5" s="358" t="str">
        <f>B5</f>
        <v>jan-mai</v>
      </c>
      <c r="E5" s="352"/>
      <c r="F5" s="131" t="s">
        <v>151</v>
      </c>
      <c r="H5" s="347" t="str">
        <f>B5</f>
        <v>jan-mai</v>
      </c>
      <c r="I5" s="352"/>
      <c r="J5" s="358" t="str">
        <f>B5</f>
        <v>jan-mai</v>
      </c>
      <c r="K5" s="348"/>
      <c r="L5" s="131" t="str">
        <f>F5</f>
        <v>2024/2023</v>
      </c>
      <c r="N5" s="347" t="str">
        <f>B5</f>
        <v>jan-mai</v>
      </c>
      <c r="O5" s="348"/>
      <c r="P5" s="131" t="str">
        <f>L5</f>
        <v>2024/2023</v>
      </c>
    </row>
    <row r="6" spans="1:16" ht="19.5" customHeight="1" thickBot="1" x14ac:dyDescent="0.3">
      <c r="A6" s="36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164</v>
      </c>
      <c r="B7" s="39">
        <v>1080.81</v>
      </c>
      <c r="C7" s="147">
        <v>1189.5300000000002</v>
      </c>
      <c r="D7" s="247">
        <f>B7/$B$33</f>
        <v>0.13303341190372159</v>
      </c>
      <c r="E7" s="246">
        <f t="shared" ref="E7:E32" si="0">C7/$C$33</f>
        <v>0.12576479879725577</v>
      </c>
      <c r="F7" s="52">
        <f>(C7-B7)/B7</f>
        <v>0.10059122324922999</v>
      </c>
      <c r="H7" s="39">
        <v>1881.8409999999999</v>
      </c>
      <c r="I7" s="147">
        <v>1429.4010000000001</v>
      </c>
      <c r="J7" s="247">
        <f>H7/$H$33</f>
        <v>0.28864327425820691</v>
      </c>
      <c r="K7" s="246">
        <f>I7/$I$33</f>
        <v>0.22171822664010718</v>
      </c>
      <c r="L7" s="52">
        <f>(I7-H7)/H7</f>
        <v>-0.24042413785224143</v>
      </c>
      <c r="N7" s="27">
        <f t="shared" ref="N7:N33" si="1">(H7/B7)*10</f>
        <v>17.411395157335704</v>
      </c>
      <c r="O7" s="151">
        <f t="shared" ref="O7:O32" si="2">(I7/C7)*10</f>
        <v>12.016519129404049</v>
      </c>
      <c r="P7" s="61">
        <f>(O7-N7)/N7</f>
        <v>-0.30984742917966029</v>
      </c>
    </row>
    <row r="8" spans="1:16" ht="20.100000000000001" customHeight="1" x14ac:dyDescent="0.25">
      <c r="A8" s="8" t="s">
        <v>165</v>
      </c>
      <c r="B8" s="19">
        <v>2090.2799999999997</v>
      </c>
      <c r="C8" s="140">
        <v>2505.5099999999998</v>
      </c>
      <c r="D8" s="247">
        <f t="shared" ref="D8:D32" si="3">B8/$B$33</f>
        <v>0.25728581363432157</v>
      </c>
      <c r="E8" s="215">
        <f t="shared" si="0"/>
        <v>0.26489870876271487</v>
      </c>
      <c r="F8" s="52">
        <f t="shared" ref="F8:F28" si="4">(C8-B8)/B8</f>
        <v>0.19864802801538553</v>
      </c>
      <c r="H8" s="19">
        <v>728.34500000000003</v>
      </c>
      <c r="I8" s="140">
        <v>890.70699999999988</v>
      </c>
      <c r="J8" s="247">
        <f t="shared" ref="J8:J32" si="5">H8/$H$33</f>
        <v>0.11171607250006442</v>
      </c>
      <c r="K8" s="215">
        <f t="shared" ref="K8:K32" si="6">I8/$I$33</f>
        <v>0.13815995406182724</v>
      </c>
      <c r="L8" s="52">
        <f t="shared" ref="L8:L33" si="7">(I8-H8)/H8</f>
        <v>0.22291908367600499</v>
      </c>
      <c r="N8" s="27">
        <f t="shared" si="1"/>
        <v>3.4844374916279164</v>
      </c>
      <c r="O8" s="152">
        <f t="shared" si="2"/>
        <v>3.5549927958778849</v>
      </c>
      <c r="P8" s="52">
        <f t="shared" ref="P8:P69" si="8">(O8-N8)/N8</f>
        <v>2.024869277164312E-2</v>
      </c>
    </row>
    <row r="9" spans="1:16" ht="20.100000000000001" customHeight="1" x14ac:dyDescent="0.25">
      <c r="A9" s="8" t="s">
        <v>184</v>
      </c>
      <c r="B9" s="19">
        <v>923.20999999999992</v>
      </c>
      <c r="C9" s="140">
        <v>948.84999999999991</v>
      </c>
      <c r="D9" s="247">
        <f t="shared" si="3"/>
        <v>0.1136349369488021</v>
      </c>
      <c r="E9" s="215">
        <f t="shared" si="0"/>
        <v>0.10031855383115694</v>
      </c>
      <c r="F9" s="52">
        <f t="shared" si="4"/>
        <v>2.7772662774450004E-2</v>
      </c>
      <c r="H9" s="19">
        <v>598.95899999999995</v>
      </c>
      <c r="I9" s="140">
        <v>558.96299999999997</v>
      </c>
      <c r="J9" s="247">
        <f t="shared" si="5"/>
        <v>9.1870400797103124E-2</v>
      </c>
      <c r="K9" s="215">
        <f t="shared" si="6"/>
        <v>8.6702251584708706E-2</v>
      </c>
      <c r="L9" s="52">
        <f t="shared" si="7"/>
        <v>-6.6775856110351431E-2</v>
      </c>
      <c r="N9" s="27">
        <f t="shared" si="1"/>
        <v>6.4877871773485989</v>
      </c>
      <c r="O9" s="152">
        <f t="shared" si="2"/>
        <v>5.8909522053011543</v>
      </c>
      <c r="P9" s="52">
        <f t="shared" si="8"/>
        <v>-9.1993611339661205E-2</v>
      </c>
    </row>
    <row r="10" spans="1:16" ht="20.100000000000001" customHeight="1" x14ac:dyDescent="0.25">
      <c r="A10" s="8" t="s">
        <v>167</v>
      </c>
      <c r="B10" s="19">
        <v>649.16999999999996</v>
      </c>
      <c r="C10" s="140">
        <v>736.11999999999989</v>
      </c>
      <c r="D10" s="247">
        <f t="shared" si="3"/>
        <v>7.9904238492925619E-2</v>
      </c>
      <c r="E10" s="215">
        <f t="shared" si="0"/>
        <v>7.7827363488634921E-2</v>
      </c>
      <c r="F10" s="52">
        <f t="shared" si="4"/>
        <v>0.13394026218093863</v>
      </c>
      <c r="H10" s="19">
        <v>604.66000000000008</v>
      </c>
      <c r="I10" s="140">
        <v>545.22499999999991</v>
      </c>
      <c r="J10" s="247">
        <f t="shared" si="5"/>
        <v>9.2744839873808368E-2</v>
      </c>
      <c r="K10" s="215">
        <f t="shared" si="6"/>
        <v>8.4571313522134386E-2</v>
      </c>
      <c r="L10" s="52">
        <f t="shared" si="7"/>
        <v>-9.8294909535937822E-2</v>
      </c>
      <c r="N10" s="27">
        <f t="shared" si="1"/>
        <v>9.3143552536315628</v>
      </c>
      <c r="O10" s="152">
        <f t="shared" si="2"/>
        <v>7.4067407487909573</v>
      </c>
      <c r="P10" s="52">
        <f t="shared" si="8"/>
        <v>-0.20480370920970059</v>
      </c>
    </row>
    <row r="11" spans="1:16" ht="20.100000000000001" customHeight="1" x14ac:dyDescent="0.25">
      <c r="A11" s="8" t="s">
        <v>168</v>
      </c>
      <c r="B11" s="19">
        <v>844.48</v>
      </c>
      <c r="C11" s="140">
        <v>934.13999999999987</v>
      </c>
      <c r="D11" s="247">
        <f t="shared" si="3"/>
        <v>0.10394431554524367</v>
      </c>
      <c r="E11" s="215">
        <f t="shared" si="0"/>
        <v>9.876331756951777E-2</v>
      </c>
      <c r="F11" s="52">
        <f t="shared" si="4"/>
        <v>0.10617184539598315</v>
      </c>
      <c r="H11" s="19">
        <v>420.31100000000004</v>
      </c>
      <c r="I11" s="140">
        <v>485.21600000000001</v>
      </c>
      <c r="J11" s="247">
        <f t="shared" si="5"/>
        <v>6.4468753336090145E-2</v>
      </c>
      <c r="K11" s="215">
        <f t="shared" si="6"/>
        <v>7.5263156425248223E-2</v>
      </c>
      <c r="L11" s="52">
        <f t="shared" si="7"/>
        <v>0.15442136893871436</v>
      </c>
      <c r="N11" s="27">
        <f t="shared" si="1"/>
        <v>4.977157540735127</v>
      </c>
      <c r="O11" s="152">
        <f t="shared" si="2"/>
        <v>5.1942535380135748</v>
      </c>
      <c r="P11" s="52">
        <f t="shared" si="8"/>
        <v>4.3618470080893347E-2</v>
      </c>
    </row>
    <row r="12" spans="1:16" ht="20.100000000000001" customHeight="1" x14ac:dyDescent="0.25">
      <c r="A12" s="8" t="s">
        <v>177</v>
      </c>
      <c r="B12" s="19">
        <v>188.00999999999996</v>
      </c>
      <c r="C12" s="140">
        <v>564.76</v>
      </c>
      <c r="D12" s="247">
        <f t="shared" si="3"/>
        <v>2.3141543631182808E-2</v>
      </c>
      <c r="E12" s="215">
        <f t="shared" si="0"/>
        <v>5.9710076894856086E-2</v>
      </c>
      <c r="F12" s="52">
        <f t="shared" si="4"/>
        <v>2.0038827721929691</v>
      </c>
      <c r="H12" s="19">
        <v>150.33699999999999</v>
      </c>
      <c r="I12" s="140">
        <v>360.82800000000003</v>
      </c>
      <c r="J12" s="247">
        <f t="shared" si="5"/>
        <v>2.3059208467748366E-2</v>
      </c>
      <c r="K12" s="215">
        <f t="shared" si="6"/>
        <v>5.5968999799284172E-2</v>
      </c>
      <c r="L12" s="52">
        <f t="shared" si="7"/>
        <v>1.4001277130713001</v>
      </c>
      <c r="N12" s="27">
        <f t="shared" si="1"/>
        <v>7.9962236051273887</v>
      </c>
      <c r="O12" s="152">
        <f t="shared" si="2"/>
        <v>6.3890502160209648</v>
      </c>
      <c r="P12" s="52">
        <f t="shared" si="8"/>
        <v>-0.20099155157140206</v>
      </c>
    </row>
    <row r="13" spans="1:16" ht="20.100000000000001" customHeight="1" x14ac:dyDescent="0.25">
      <c r="A13" s="8" t="s">
        <v>171</v>
      </c>
      <c r="B13" s="19">
        <v>441.99999999999994</v>
      </c>
      <c r="C13" s="140">
        <v>377.78999999999996</v>
      </c>
      <c r="D13" s="247">
        <f t="shared" si="3"/>
        <v>5.440435234818787E-2</v>
      </c>
      <c r="E13" s="215">
        <f t="shared" si="0"/>
        <v>3.9942400223294282E-2</v>
      </c>
      <c r="F13" s="52">
        <f t="shared" si="4"/>
        <v>-0.14527149321266966</v>
      </c>
      <c r="H13" s="19">
        <v>392.48099999999999</v>
      </c>
      <c r="I13" s="140">
        <v>347.00700000000001</v>
      </c>
      <c r="J13" s="247">
        <f t="shared" si="5"/>
        <v>6.0200091784659446E-2</v>
      </c>
      <c r="K13" s="215">
        <f t="shared" si="6"/>
        <v>5.3825187383878752E-2</v>
      </c>
      <c r="L13" s="52">
        <f t="shared" si="7"/>
        <v>-0.11586293349232189</v>
      </c>
      <c r="N13" s="27">
        <f t="shared" si="1"/>
        <v>8.8796606334841641</v>
      </c>
      <c r="O13" s="152">
        <f t="shared" si="2"/>
        <v>9.1851822441038671</v>
      </c>
      <c r="P13" s="52">
        <f t="shared" si="8"/>
        <v>3.4406901708339689E-2</v>
      </c>
    </row>
    <row r="14" spans="1:16" ht="20.100000000000001" customHeight="1" x14ac:dyDescent="0.25">
      <c r="A14" s="8" t="s">
        <v>182</v>
      </c>
      <c r="B14" s="19">
        <v>102.14000000000001</v>
      </c>
      <c r="C14" s="140">
        <v>97.080000000000013</v>
      </c>
      <c r="D14" s="247">
        <f t="shared" si="3"/>
        <v>1.2572082689692106E-2</v>
      </c>
      <c r="E14" s="215">
        <f t="shared" si="0"/>
        <v>1.0263924968044177E-2</v>
      </c>
      <c r="F14" s="52">
        <f t="shared" si="4"/>
        <v>-4.9539847268455076E-2</v>
      </c>
      <c r="H14" s="19">
        <v>233.62100000000001</v>
      </c>
      <c r="I14" s="140">
        <v>237.02499999999998</v>
      </c>
      <c r="J14" s="247">
        <f t="shared" si="5"/>
        <v>3.5833596130319494E-2</v>
      </c>
      <c r="K14" s="215">
        <f t="shared" si="6"/>
        <v>3.676558409387666E-2</v>
      </c>
      <c r="L14" s="52">
        <f t="shared" si="7"/>
        <v>1.4570607950483766E-2</v>
      </c>
      <c r="N14" s="27">
        <f t="shared" si="1"/>
        <v>22.872625807714897</v>
      </c>
      <c r="O14" s="152">
        <f t="shared" si="2"/>
        <v>24.415430572723519</v>
      </c>
      <c r="P14" s="52">
        <f t="shared" si="8"/>
        <v>6.7452017882801932E-2</v>
      </c>
    </row>
    <row r="15" spans="1:16" ht="20.100000000000001" customHeight="1" x14ac:dyDescent="0.25">
      <c r="A15" s="8" t="s">
        <v>170</v>
      </c>
      <c r="B15" s="19">
        <v>111.99</v>
      </c>
      <c r="C15" s="140">
        <v>280.66999999999996</v>
      </c>
      <c r="D15" s="247">
        <f t="shared" si="3"/>
        <v>1.3784487374374571E-2</v>
      </c>
      <c r="E15" s="215">
        <f t="shared" si="0"/>
        <v>2.9674246196754826E-2</v>
      </c>
      <c r="F15" s="52">
        <f t="shared" si="4"/>
        <v>1.5062059112420747</v>
      </c>
      <c r="H15" s="19">
        <v>75.971000000000004</v>
      </c>
      <c r="I15" s="140">
        <v>190.541</v>
      </c>
      <c r="J15" s="247">
        <f t="shared" si="5"/>
        <v>1.1652694456476525E-2</v>
      </c>
      <c r="K15" s="215">
        <f t="shared" si="6"/>
        <v>2.9555326057721144E-2</v>
      </c>
      <c r="L15" s="52">
        <f t="shared" si="7"/>
        <v>1.5080754498427029</v>
      </c>
      <c r="N15" s="27">
        <f t="shared" si="1"/>
        <v>6.7837306902402004</v>
      </c>
      <c r="O15" s="152">
        <f t="shared" si="2"/>
        <v>6.7887911069939797</v>
      </c>
      <c r="P15" s="52">
        <f t="shared" si="8"/>
        <v>7.4596368648003448E-4</v>
      </c>
    </row>
    <row r="16" spans="1:16" ht="20.100000000000001" customHeight="1" x14ac:dyDescent="0.25">
      <c r="A16" s="8" t="s">
        <v>169</v>
      </c>
      <c r="B16" s="19">
        <v>41.54</v>
      </c>
      <c r="C16" s="140">
        <v>208.44</v>
      </c>
      <c r="D16" s="247">
        <f t="shared" si="3"/>
        <v>5.1130244265695122E-3</v>
      </c>
      <c r="E16" s="215">
        <f t="shared" si="0"/>
        <v>2.2037623818903253E-2</v>
      </c>
      <c r="F16" s="52">
        <f t="shared" si="4"/>
        <v>4.0178141550312958</v>
      </c>
      <c r="H16" s="19">
        <v>37.355000000000004</v>
      </c>
      <c r="I16" s="140">
        <v>176.911</v>
      </c>
      <c r="J16" s="247">
        <f t="shared" si="5"/>
        <v>5.7296389598883862E-3</v>
      </c>
      <c r="K16" s="215">
        <f t="shared" si="6"/>
        <v>2.7441140165095728E-2</v>
      </c>
      <c r="L16" s="52">
        <f t="shared" si="7"/>
        <v>3.7359389639941099</v>
      </c>
      <c r="N16" s="27">
        <f t="shared" si="1"/>
        <v>8.9925373134328375</v>
      </c>
      <c r="O16" s="152">
        <f t="shared" si="2"/>
        <v>8.4873824601803882</v>
      </c>
      <c r="P16" s="52">
        <f t="shared" si="8"/>
        <v>-5.6174896544255754E-2</v>
      </c>
    </row>
    <row r="17" spans="1:16" ht="20.100000000000001" customHeight="1" x14ac:dyDescent="0.25">
      <c r="A17" s="8" t="s">
        <v>175</v>
      </c>
      <c r="B17" s="19">
        <v>305.47000000000003</v>
      </c>
      <c r="C17" s="140">
        <v>292.52999999999997</v>
      </c>
      <c r="D17" s="247">
        <f t="shared" si="3"/>
        <v>3.7599315637558715E-2</v>
      </c>
      <c r="E17" s="215">
        <f t="shared" si="0"/>
        <v>3.0928162040605299E-2</v>
      </c>
      <c r="F17" s="52">
        <f t="shared" si="4"/>
        <v>-4.2360951975644268E-2</v>
      </c>
      <c r="H17" s="19">
        <v>131.86599999999999</v>
      </c>
      <c r="I17" s="140">
        <v>136.529</v>
      </c>
      <c r="J17" s="247">
        <f t="shared" si="5"/>
        <v>2.0226062671252626E-2</v>
      </c>
      <c r="K17" s="215">
        <f t="shared" si="6"/>
        <v>2.1177379731053211E-2</v>
      </c>
      <c r="L17" s="52">
        <f t="shared" si="7"/>
        <v>3.5361655013422803E-2</v>
      </c>
      <c r="N17" s="27">
        <f t="shared" si="1"/>
        <v>4.3168232559662147</v>
      </c>
      <c r="O17" s="152">
        <f t="shared" si="2"/>
        <v>4.6671794345879061</v>
      </c>
      <c r="P17" s="52">
        <f t="shared" si="8"/>
        <v>8.1160649358870435E-2</v>
      </c>
    </row>
    <row r="18" spans="1:16" ht="20.100000000000001" customHeight="1" x14ac:dyDescent="0.25">
      <c r="A18" s="8" t="s">
        <v>178</v>
      </c>
      <c r="B18" s="19">
        <v>104.86</v>
      </c>
      <c r="C18" s="140">
        <v>163.4</v>
      </c>
      <c r="D18" s="247">
        <f t="shared" si="3"/>
        <v>1.2906878704142491E-2</v>
      </c>
      <c r="E18" s="215">
        <f t="shared" si="0"/>
        <v>1.7275703953218154E-2</v>
      </c>
      <c r="F18" s="52">
        <f t="shared" si="4"/>
        <v>0.55826816707991611</v>
      </c>
      <c r="H18" s="19">
        <v>103.447</v>
      </c>
      <c r="I18" s="140">
        <v>120.24300000000001</v>
      </c>
      <c r="J18" s="247">
        <f t="shared" si="5"/>
        <v>1.5867058264852733E-2</v>
      </c>
      <c r="K18" s="215">
        <f t="shared" si="6"/>
        <v>1.865121454783256E-2</v>
      </c>
      <c r="L18" s="52">
        <f t="shared" ref="L18:L19" si="9">(I18-H18)/H18</f>
        <v>0.1623633358144751</v>
      </c>
      <c r="N18" s="27">
        <f t="shared" ref="N18:N19" si="10">(H18/B18)*10</f>
        <v>9.8652489032996389</v>
      </c>
      <c r="O18" s="152">
        <f t="shared" ref="O18:O19" si="11">(I18/C18)*10</f>
        <v>7.3588127294981645</v>
      </c>
      <c r="P18" s="52">
        <f t="shared" ref="P18:P19" si="12">(O18-N18)/N18</f>
        <v>-0.25406720077413802</v>
      </c>
    </row>
    <row r="19" spans="1:16" ht="20.100000000000001" customHeight="1" x14ac:dyDescent="0.25">
      <c r="A19" s="8" t="s">
        <v>188</v>
      </c>
      <c r="B19" s="19">
        <v>153.9</v>
      </c>
      <c r="C19" s="140">
        <v>208.64</v>
      </c>
      <c r="D19" s="247">
        <f t="shared" si="3"/>
        <v>1.8943053905850937E-2</v>
      </c>
      <c r="E19" s="215">
        <f t="shared" si="0"/>
        <v>2.2058769111379654E-2</v>
      </c>
      <c r="F19" s="52">
        <f t="shared" si="4"/>
        <v>0.35568551007147486</v>
      </c>
      <c r="H19" s="19">
        <v>98.097000000000008</v>
      </c>
      <c r="I19" s="140">
        <v>116.45100000000001</v>
      </c>
      <c r="J19" s="247">
        <f t="shared" si="5"/>
        <v>1.5046456780837131E-2</v>
      </c>
      <c r="K19" s="215">
        <f t="shared" si="6"/>
        <v>1.8063027247404415E-2</v>
      </c>
      <c r="L19" s="52">
        <f t="shared" si="9"/>
        <v>0.18710052295177221</v>
      </c>
      <c r="N19" s="27">
        <f t="shared" si="10"/>
        <v>6.3740740740740742</v>
      </c>
      <c r="O19" s="152">
        <f t="shared" si="11"/>
        <v>5.581432131901841</v>
      </c>
      <c r="P19" s="52">
        <f t="shared" si="12"/>
        <v>-0.12435405251975769</v>
      </c>
    </row>
    <row r="20" spans="1:16" ht="20.100000000000001" customHeight="1" x14ac:dyDescent="0.25">
      <c r="A20" s="8" t="s">
        <v>174</v>
      </c>
      <c r="B20" s="19">
        <v>94.5</v>
      </c>
      <c r="C20" s="140">
        <v>143.82</v>
      </c>
      <c r="D20" s="247">
        <f t="shared" si="3"/>
        <v>1.1631699766750575E-2</v>
      </c>
      <c r="E20" s="215">
        <f t="shared" si="0"/>
        <v>1.5205579819778671E-2</v>
      </c>
      <c r="F20" s="52">
        <f t="shared" si="4"/>
        <v>0.52190476190476187</v>
      </c>
      <c r="H20" s="19">
        <v>61.249000000000002</v>
      </c>
      <c r="I20" s="140">
        <v>89.929999999999993</v>
      </c>
      <c r="J20" s="247">
        <f t="shared" si="5"/>
        <v>9.3945832326115305E-3</v>
      </c>
      <c r="K20" s="215">
        <f t="shared" si="6"/>
        <v>1.3949283736155799E-2</v>
      </c>
      <c r="L20" s="52">
        <f t="shared" si="7"/>
        <v>0.46826886969583159</v>
      </c>
      <c r="N20" s="27">
        <f t="shared" ref="N20" si="13">(H20/B20)*10</f>
        <v>6.4813756613756617</v>
      </c>
      <c r="O20" s="152">
        <f t="shared" ref="O20" si="14">(I20/C20)*10</f>
        <v>6.2529550827423162</v>
      </c>
      <c r="P20" s="52">
        <f t="shared" ref="P20" si="15">(O20-N20)/N20</f>
        <v>-3.5242607521512433E-2</v>
      </c>
    </row>
    <row r="21" spans="1:16" ht="20.100000000000001" customHeight="1" x14ac:dyDescent="0.25">
      <c r="A21" s="8" t="s">
        <v>176</v>
      </c>
      <c r="B21" s="19">
        <v>46.17</v>
      </c>
      <c r="C21" s="140">
        <v>55.789999999999992</v>
      </c>
      <c r="D21" s="247">
        <f t="shared" si="3"/>
        <v>5.6829161717552815E-3</v>
      </c>
      <c r="E21" s="215">
        <f t="shared" si="0"/>
        <v>5.8984793362915587E-3</v>
      </c>
      <c r="F21" s="52">
        <f t="shared" si="4"/>
        <v>0.20836040719081633</v>
      </c>
      <c r="H21" s="19">
        <v>50.847999999999999</v>
      </c>
      <c r="I21" s="140">
        <v>88.029999999999987</v>
      </c>
      <c r="J21" s="247">
        <f t="shared" si="5"/>
        <v>7.7992419176122242E-3</v>
      </c>
      <c r="K21" s="215">
        <f t="shared" si="6"/>
        <v>1.365456963520288E-2</v>
      </c>
      <c r="L21" s="52">
        <f t="shared" si="7"/>
        <v>0.73123820012586516</v>
      </c>
      <c r="N21" s="27">
        <f t="shared" ref="N21:N27" si="16">(H21/B21)*10</f>
        <v>11.013212042451809</v>
      </c>
      <c r="O21" s="152">
        <f t="shared" ref="O21:O27" si="17">(I21/C21)*10</f>
        <v>15.778813407420685</v>
      </c>
      <c r="P21" s="52">
        <f t="shared" ref="P21:P27" si="18">(O21-N21)/N21</f>
        <v>0.43271675389516406</v>
      </c>
    </row>
    <row r="22" spans="1:16" ht="20.100000000000001" customHeight="1" x14ac:dyDescent="0.25">
      <c r="A22" s="8" t="s">
        <v>199</v>
      </c>
      <c r="B22" s="19">
        <v>3.74</v>
      </c>
      <c r="C22" s="140">
        <v>17.97</v>
      </c>
      <c r="D22" s="247">
        <f t="shared" si="3"/>
        <v>4.6034451986928207E-4</v>
      </c>
      <c r="E22" s="215">
        <f t="shared" si="0"/>
        <v>1.8999045290044687E-3</v>
      </c>
      <c r="F22" s="52">
        <f t="shared" si="4"/>
        <v>3.8048128342245984</v>
      </c>
      <c r="H22" s="19">
        <v>3.0369999999999999</v>
      </c>
      <c r="I22" s="140">
        <v>86.760999999999996</v>
      </c>
      <c r="J22" s="247">
        <f t="shared" si="5"/>
        <v>4.6582555270194157E-4</v>
      </c>
      <c r="K22" s="215">
        <f t="shared" si="6"/>
        <v>1.3457731638303274E-2</v>
      </c>
      <c r="L22" s="52">
        <f t="shared" si="7"/>
        <v>27.567994731643065</v>
      </c>
      <c r="N22" s="27">
        <f t="shared" si="16"/>
        <v>8.120320855614974</v>
      </c>
      <c r="O22" s="152">
        <f t="shared" si="17"/>
        <v>48.281023928770175</v>
      </c>
      <c r="P22" s="52">
        <f t="shared" si="18"/>
        <v>4.9457039675205943</v>
      </c>
    </row>
    <row r="23" spans="1:16" ht="20.100000000000001" customHeight="1" x14ac:dyDescent="0.25">
      <c r="A23" s="8" t="s">
        <v>194</v>
      </c>
      <c r="B23" s="19">
        <v>19.320000000000004</v>
      </c>
      <c r="C23" s="140">
        <v>114.33000000000001</v>
      </c>
      <c r="D23" s="247">
        <f t="shared" si="3"/>
        <v>2.3780363967578961E-3</v>
      </c>
      <c r="E23" s="215">
        <f t="shared" si="0"/>
        <v>1.2087706444133609E-2</v>
      </c>
      <c r="F23" s="52">
        <f t="shared" si="4"/>
        <v>4.9177018633540364</v>
      </c>
      <c r="H23" s="19">
        <v>20.779999999999998</v>
      </c>
      <c r="I23" s="140">
        <v>83.797999999999988</v>
      </c>
      <c r="J23" s="247">
        <f t="shared" si="5"/>
        <v>3.1873081939895768E-3</v>
      </c>
      <c r="K23" s="215">
        <f t="shared" si="6"/>
        <v>1.299813275350143E-2</v>
      </c>
      <c r="L23" s="52">
        <f t="shared" si="7"/>
        <v>3.0326275264677571</v>
      </c>
      <c r="N23" s="27">
        <f t="shared" si="16"/>
        <v>10.755693581780534</v>
      </c>
      <c r="O23" s="152">
        <f t="shared" si="17"/>
        <v>7.3294848246304536</v>
      </c>
      <c r="P23" s="52">
        <f t="shared" si="18"/>
        <v>-0.31854837915370349</v>
      </c>
    </row>
    <row r="24" spans="1:16" ht="20.100000000000001" customHeight="1" x14ac:dyDescent="0.25">
      <c r="A24" s="8" t="s">
        <v>200</v>
      </c>
      <c r="B24" s="19">
        <v>117.44999999999999</v>
      </c>
      <c r="C24" s="140">
        <v>116.44999999999999</v>
      </c>
      <c r="D24" s="247">
        <f t="shared" si="3"/>
        <v>1.4456541138675713E-2</v>
      </c>
      <c r="E24" s="215">
        <f t="shared" si="0"/>
        <v>1.2311846544383437E-2</v>
      </c>
      <c r="F24" s="52">
        <f t="shared" si="4"/>
        <v>-8.5142613878246079E-3</v>
      </c>
      <c r="H24" s="19">
        <v>87.84899999999999</v>
      </c>
      <c r="I24" s="140">
        <v>74.137999999999991</v>
      </c>
      <c r="J24" s="247">
        <f t="shared" si="5"/>
        <v>1.3474583134446117E-2</v>
      </c>
      <c r="K24" s="215">
        <f t="shared" si="6"/>
        <v>1.1499744219182904E-2</v>
      </c>
      <c r="L24" s="52">
        <f t="shared" si="7"/>
        <v>-0.15607462805495795</v>
      </c>
      <c r="N24" s="27">
        <f t="shared" si="16"/>
        <v>7.4796934865900377</v>
      </c>
      <c r="O24" s="152">
        <f t="shared" si="17"/>
        <v>6.3665092314297977</v>
      </c>
      <c r="P24" s="52">
        <f t="shared" si="18"/>
        <v>-0.14882752310051361</v>
      </c>
    </row>
    <row r="25" spans="1:16" ht="20.100000000000001" customHeight="1" x14ac:dyDescent="0.25">
      <c r="A25" s="8" t="s">
        <v>181</v>
      </c>
      <c r="B25" s="19">
        <v>49.84</v>
      </c>
      <c r="C25" s="140">
        <v>51.56</v>
      </c>
      <c r="D25" s="247">
        <f t="shared" si="3"/>
        <v>6.1346446177232665E-3</v>
      </c>
      <c r="E25" s="215">
        <f t="shared" si="0"/>
        <v>5.451256400415716E-3</v>
      </c>
      <c r="F25" s="52">
        <f t="shared" si="4"/>
        <v>3.4510433386837853E-2</v>
      </c>
      <c r="H25" s="19">
        <v>50.857999999999997</v>
      </c>
      <c r="I25" s="140">
        <v>48.443999999999996</v>
      </c>
      <c r="J25" s="247">
        <f t="shared" si="5"/>
        <v>7.8007757521617854E-3</v>
      </c>
      <c r="K25" s="215">
        <f t="shared" si="6"/>
        <v>7.5142788981911656E-3</v>
      </c>
      <c r="L25" s="52">
        <f t="shared" si="7"/>
        <v>-4.7465492154626636E-2</v>
      </c>
      <c r="N25" s="27">
        <f t="shared" si="16"/>
        <v>10.204253611556982</v>
      </c>
      <c r="O25" s="152">
        <f t="shared" si="17"/>
        <v>9.3956555469356076</v>
      </c>
      <c r="P25" s="52">
        <f t="shared" si="18"/>
        <v>-7.9241274805791267E-2</v>
      </c>
    </row>
    <row r="26" spans="1:16" ht="20.100000000000001" customHeight="1" x14ac:dyDescent="0.25">
      <c r="A26" s="8" t="s">
        <v>183</v>
      </c>
      <c r="B26" s="19">
        <v>88.48</v>
      </c>
      <c r="C26" s="140">
        <v>32.569999999999993</v>
      </c>
      <c r="D26" s="247">
        <f t="shared" si="3"/>
        <v>1.0890717411239058E-2</v>
      </c>
      <c r="E26" s="215">
        <f t="shared" si="0"/>
        <v>3.4435108797816103E-3</v>
      </c>
      <c r="F26" s="52">
        <f t="shared" si="4"/>
        <v>-0.63189421338155527</v>
      </c>
      <c r="H26" s="19">
        <v>77.406000000000006</v>
      </c>
      <c r="I26" s="140">
        <v>41.609000000000002</v>
      </c>
      <c r="J26" s="247">
        <f t="shared" si="5"/>
        <v>1.1872799714338654E-2</v>
      </c>
      <c r="K26" s="215">
        <f t="shared" si="6"/>
        <v>6.4540836981842181E-3</v>
      </c>
      <c r="L26" s="52">
        <f t="shared" si="7"/>
        <v>-0.46245769061829833</v>
      </c>
      <c r="N26" s="27">
        <f t="shared" si="16"/>
        <v>8.7484177215189867</v>
      </c>
      <c r="O26" s="152">
        <f t="shared" si="17"/>
        <v>12.775253300583362</v>
      </c>
      <c r="P26" s="52">
        <f t="shared" si="18"/>
        <v>0.46029301609127971</v>
      </c>
    </row>
    <row r="27" spans="1:16" ht="20.100000000000001" customHeight="1" x14ac:dyDescent="0.25">
      <c r="A27" s="8" t="s">
        <v>185</v>
      </c>
      <c r="B27" s="19">
        <v>72.56</v>
      </c>
      <c r="C27" s="140">
        <v>73.84</v>
      </c>
      <c r="D27" s="247">
        <f t="shared" si="3"/>
        <v>8.9311760325441452E-3</v>
      </c>
      <c r="E27" s="215">
        <f t="shared" si="0"/>
        <v>7.8068419822865881E-3</v>
      </c>
      <c r="F27" s="52">
        <f t="shared" si="4"/>
        <v>1.764057331863287E-2</v>
      </c>
      <c r="H27" s="19">
        <v>151.316</v>
      </c>
      <c r="I27" s="140">
        <v>35.998000000000005</v>
      </c>
      <c r="J27" s="247">
        <f t="shared" si="5"/>
        <v>2.3209370870150476E-2</v>
      </c>
      <c r="K27" s="215">
        <f t="shared" si="6"/>
        <v>5.5837464242648347E-3</v>
      </c>
      <c r="L27" s="52">
        <f t="shared" si="7"/>
        <v>-0.76210050490364534</v>
      </c>
      <c r="N27" s="27">
        <f t="shared" si="16"/>
        <v>20.85391400220507</v>
      </c>
      <c r="O27" s="152">
        <f t="shared" si="17"/>
        <v>4.8751354279523298</v>
      </c>
      <c r="P27" s="52">
        <f t="shared" si="18"/>
        <v>-0.76622443981322463</v>
      </c>
    </row>
    <row r="28" spans="1:16" ht="20.100000000000001" customHeight="1" x14ac:dyDescent="0.25">
      <c r="A28" s="8" t="s">
        <v>172</v>
      </c>
      <c r="B28" s="19">
        <v>54.38</v>
      </c>
      <c r="C28" s="140">
        <v>52.41</v>
      </c>
      <c r="D28" s="247">
        <f t="shared" si="3"/>
        <v>6.6934585536073685E-3</v>
      </c>
      <c r="E28" s="215">
        <f t="shared" si="0"/>
        <v>5.5411238934404122E-3</v>
      </c>
      <c r="F28" s="52">
        <f t="shared" si="4"/>
        <v>-3.6226553880103089E-2</v>
      </c>
      <c r="H28" s="19">
        <v>58.670999999999999</v>
      </c>
      <c r="I28" s="140">
        <v>34.112000000000002</v>
      </c>
      <c r="J28" s="247">
        <f t="shared" si="5"/>
        <v>8.9991606857344787E-3</v>
      </c>
      <c r="K28" s="215">
        <f t="shared" si="6"/>
        <v>5.2912039008978836E-3</v>
      </c>
      <c r="L28" s="52">
        <f t="shared" si="7"/>
        <v>-0.41858839972047518</v>
      </c>
      <c r="N28" s="27">
        <f t="shared" ref="N28:N29" si="19">(H28/B28)*10</f>
        <v>10.789076866495035</v>
      </c>
      <c r="O28" s="152">
        <f t="shared" ref="O28:O29" si="20">(I28/C28)*10</f>
        <v>6.5086815493226489</v>
      </c>
      <c r="P28" s="52">
        <f t="shared" ref="P28:P29" si="21">(O28-N28)/N28</f>
        <v>-0.39673415716083649</v>
      </c>
    </row>
    <row r="29" spans="1:16" ht="20.100000000000001" customHeight="1" x14ac:dyDescent="0.25">
      <c r="A29" s="8" t="s">
        <v>179</v>
      </c>
      <c r="B29" s="19">
        <v>25.81</v>
      </c>
      <c r="C29" s="140">
        <v>40.57</v>
      </c>
      <c r="D29" s="247">
        <f t="shared" si="3"/>
        <v>3.1768695341781198E-3</v>
      </c>
      <c r="E29" s="215">
        <f t="shared" si="0"/>
        <v>4.2893225788375794E-3</v>
      </c>
      <c r="F29" s="52">
        <f t="shared" ref="F29:F32" si="22">(C29-B29)/B29</f>
        <v>0.57187136768694313</v>
      </c>
      <c r="H29" s="19">
        <v>17.93</v>
      </c>
      <c r="I29" s="140">
        <v>33.329000000000001</v>
      </c>
      <c r="J29" s="247">
        <f t="shared" si="5"/>
        <v>2.7501653473644425E-3</v>
      </c>
      <c r="K29" s="215">
        <f t="shared" si="6"/>
        <v>5.1697506687683383E-3</v>
      </c>
      <c r="L29" s="52">
        <f t="shared" ref="L29" si="23">(I29-H29)/H29</f>
        <v>0.85883993307306195</v>
      </c>
      <c r="N29" s="27">
        <f t="shared" si="19"/>
        <v>6.9469197985277029</v>
      </c>
      <c r="O29" s="152">
        <f t="shared" si="20"/>
        <v>8.2151836332265233</v>
      </c>
      <c r="P29" s="52">
        <f t="shared" si="21"/>
        <v>0.18256491675168182</v>
      </c>
    </row>
    <row r="30" spans="1:16" ht="20.100000000000001" customHeight="1" x14ac:dyDescent="0.25">
      <c r="A30" s="8" t="s">
        <v>166</v>
      </c>
      <c r="B30" s="19">
        <v>111.2</v>
      </c>
      <c r="C30" s="140">
        <v>50.66</v>
      </c>
      <c r="D30" s="247">
        <f t="shared" si="3"/>
        <v>1.3687248826059937E-2</v>
      </c>
      <c r="E30" s="215">
        <f t="shared" si="0"/>
        <v>5.3561025842719188E-3</v>
      </c>
      <c r="F30" s="52">
        <f t="shared" si="22"/>
        <v>-0.54442446043165471</v>
      </c>
      <c r="H30" s="19">
        <v>45.111999999999995</v>
      </c>
      <c r="I30" s="140">
        <v>33.158999999999999</v>
      </c>
      <c r="J30" s="247">
        <f t="shared" si="5"/>
        <v>6.9194344199835318E-3</v>
      </c>
      <c r="K30" s="215">
        <f t="shared" si="6"/>
        <v>5.1433815123672873E-3</v>
      </c>
      <c r="L30" s="52">
        <f t="shared" ref="L30:L31" si="24">(I30-H30)/H30</f>
        <v>-0.26496275935449543</v>
      </c>
      <c r="N30" s="27">
        <f t="shared" ref="N30:N31" si="25">(H30/B30)*10</f>
        <v>4.0568345323740997</v>
      </c>
      <c r="O30" s="152">
        <f t="shared" ref="O30:O31" si="26">(I30/C30)*10</f>
        <v>6.5454007106198189</v>
      </c>
      <c r="P30" s="52">
        <f t="shared" ref="P30:P31" si="27">(O30-N30)/N30</f>
        <v>0.61342560520687184</v>
      </c>
    </row>
    <row r="31" spans="1:16" ht="20.100000000000001" customHeight="1" x14ac:dyDescent="0.25">
      <c r="A31" s="8" t="s">
        <v>227</v>
      </c>
      <c r="B31" s="19">
        <v>27.77</v>
      </c>
      <c r="C31" s="140">
        <v>27.2</v>
      </c>
      <c r="D31" s="247">
        <f t="shared" si="3"/>
        <v>3.4181196034144285E-3</v>
      </c>
      <c r="E31" s="215">
        <f t="shared" si="0"/>
        <v>2.8757597767902921E-3</v>
      </c>
      <c r="F31" s="52">
        <f t="shared" si="22"/>
        <v>-2.0525747209218591E-2</v>
      </c>
      <c r="H31" s="19">
        <v>28.401999999999997</v>
      </c>
      <c r="I31" s="140">
        <v>32.262</v>
      </c>
      <c r="J31" s="247">
        <f t="shared" si="5"/>
        <v>4.3563968876656383E-3</v>
      </c>
      <c r="K31" s="215">
        <f t="shared" si="6"/>
        <v>5.0042454341805674E-3</v>
      </c>
      <c r="L31" s="52">
        <f t="shared" si="24"/>
        <v>0.1359059221181608</v>
      </c>
      <c r="N31" s="27">
        <f t="shared" si="25"/>
        <v>10.227583723442564</v>
      </c>
      <c r="O31" s="152">
        <f t="shared" si="26"/>
        <v>11.861029411764704</v>
      </c>
      <c r="P31" s="52">
        <f t="shared" si="27"/>
        <v>0.15970983298607791</v>
      </c>
    </row>
    <row r="32" spans="1:16" ht="20.100000000000001" customHeight="1" thickBot="1" x14ac:dyDescent="0.3">
      <c r="A32" s="8" t="s">
        <v>17</v>
      </c>
      <c r="B32" s="19">
        <f>B33-SUM(B7:B31)</f>
        <v>375.26999999999771</v>
      </c>
      <c r="C32" s="140">
        <f>C33-SUM(C7:C31)</f>
        <v>173.7400000000016</v>
      </c>
      <c r="D32" s="247">
        <f t="shared" si="3"/>
        <v>4.6190772184851445E-2</v>
      </c>
      <c r="E32" s="215">
        <f t="shared" si="0"/>
        <v>1.8368915574248162E-2</v>
      </c>
      <c r="F32" s="52">
        <f t="shared" si="22"/>
        <v>-0.53702667412795413</v>
      </c>
      <c r="H32" s="19">
        <f>H33-SUM(H7:H31)</f>
        <v>408.85900000000038</v>
      </c>
      <c r="I32" s="140">
        <f>I33-SUM(I7:I31)</f>
        <v>170.30900000000292</v>
      </c>
      <c r="J32" s="247">
        <f t="shared" si="5"/>
        <v>6.2712206009931937E-2</v>
      </c>
      <c r="K32" s="215">
        <f t="shared" si="6"/>
        <v>2.6417086220627144E-2</v>
      </c>
      <c r="L32" s="52">
        <f t="shared" si="7"/>
        <v>-0.5834529752310631</v>
      </c>
      <c r="N32" s="27">
        <f t="shared" si="1"/>
        <v>10.895062221867001</v>
      </c>
      <c r="O32" s="152">
        <f t="shared" si="2"/>
        <v>9.8025210084034402</v>
      </c>
      <c r="P32" s="52">
        <f t="shared" si="8"/>
        <v>-0.10027856575897005</v>
      </c>
    </row>
    <row r="33" spans="1:16" ht="26.25" customHeight="1" thickBot="1" x14ac:dyDescent="0.3">
      <c r="A33" s="12" t="s">
        <v>18</v>
      </c>
      <c r="B33" s="17">
        <v>8124.3499999999967</v>
      </c>
      <c r="C33" s="145">
        <v>9458.3700000000008</v>
      </c>
      <c r="D33" s="243">
        <f>SUM(D7:D32)</f>
        <v>1</v>
      </c>
      <c r="E33" s="244">
        <f>SUM(E7:E32)</f>
        <v>0.99999999999999989</v>
      </c>
      <c r="F33" s="57">
        <f>(C33-B33)/B33</f>
        <v>0.16420021294011269</v>
      </c>
      <c r="G33" s="1"/>
      <c r="H33" s="17">
        <v>6519.6080000000002</v>
      </c>
      <c r="I33" s="145">
        <v>6446.9260000000022</v>
      </c>
      <c r="J33" s="243">
        <f>SUM(J7:J32)</f>
        <v>1.0000000000000002</v>
      </c>
      <c r="K33" s="244">
        <f>SUM(K7:K32)</f>
        <v>0.99999999999999989</v>
      </c>
      <c r="L33" s="57">
        <f t="shared" si="7"/>
        <v>-1.1148216273125311E-2</v>
      </c>
      <c r="N33" s="29">
        <f t="shared" si="1"/>
        <v>8.0247749050693322</v>
      </c>
      <c r="O33" s="146">
        <f>(I33/C33)*10</f>
        <v>6.8161067921851251</v>
      </c>
      <c r="P33" s="57">
        <f t="shared" si="8"/>
        <v>-0.15061707364784516</v>
      </c>
    </row>
    <row r="35" spans="1:16" ht="15.75" thickBot="1" x14ac:dyDescent="0.3"/>
    <row r="36" spans="1:16" x14ac:dyDescent="0.25">
      <c r="A36" s="363" t="s">
        <v>2</v>
      </c>
      <c r="B36" s="357" t="s">
        <v>1</v>
      </c>
      <c r="C36" s="350"/>
      <c r="D36" s="357" t="s">
        <v>104</v>
      </c>
      <c r="E36" s="350"/>
      <c r="F36" s="130" t="s">
        <v>0</v>
      </c>
      <c r="H36" s="366" t="s">
        <v>19</v>
      </c>
      <c r="I36" s="367"/>
      <c r="J36" s="357" t="s">
        <v>104</v>
      </c>
      <c r="K36" s="355"/>
      <c r="L36" s="130" t="s">
        <v>0</v>
      </c>
      <c r="N36" s="349" t="s">
        <v>22</v>
      </c>
      <c r="O36" s="350"/>
      <c r="P36" s="130" t="s">
        <v>0</v>
      </c>
    </row>
    <row r="37" spans="1:16" x14ac:dyDescent="0.25">
      <c r="A37" s="364"/>
      <c r="B37" s="358" t="str">
        <f>B5</f>
        <v>jan-mai</v>
      </c>
      <c r="C37" s="352"/>
      <c r="D37" s="358" t="str">
        <f>B5</f>
        <v>jan-mai</v>
      </c>
      <c r="E37" s="352"/>
      <c r="F37" s="131" t="str">
        <f>F5</f>
        <v>2024/2023</v>
      </c>
      <c r="H37" s="347" t="str">
        <f>B5</f>
        <v>jan-mai</v>
      </c>
      <c r="I37" s="352"/>
      <c r="J37" s="358" t="str">
        <f>B5</f>
        <v>jan-mai</v>
      </c>
      <c r="K37" s="348"/>
      <c r="L37" s="131" t="str">
        <f>L5</f>
        <v>2024/2023</v>
      </c>
      <c r="N37" s="347" t="str">
        <f>B5</f>
        <v>jan-mai</v>
      </c>
      <c r="O37" s="348"/>
      <c r="P37" s="131" t="str">
        <f>P5</f>
        <v>2024/2023</v>
      </c>
    </row>
    <row r="38" spans="1:16" ht="19.5" customHeight="1" thickBot="1" x14ac:dyDescent="0.3">
      <c r="A38" s="36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2090.2799999999997</v>
      </c>
      <c r="C39" s="147">
        <v>2505.5099999999998</v>
      </c>
      <c r="D39" s="247">
        <f t="shared" ref="D39:D55" si="28">B39/$B$62</f>
        <v>0.49282783986419576</v>
      </c>
      <c r="E39" s="246">
        <f t="shared" ref="E39:E55" si="29">C39/$C$62</f>
        <v>0.47977595863851791</v>
      </c>
      <c r="F39" s="52">
        <f>(C39-B39)/B39</f>
        <v>0.19864802801538553</v>
      </c>
      <c r="H39" s="39">
        <v>728.34500000000003</v>
      </c>
      <c r="I39" s="147">
        <v>890.70699999999988</v>
      </c>
      <c r="J39" s="247">
        <f t="shared" ref="J39:J61" si="30">H39/$H$62</f>
        <v>0.32565616803767944</v>
      </c>
      <c r="K39" s="246">
        <f t="shared" ref="K39:K61" si="31">I39/$I$62</f>
        <v>0.32154779262983729</v>
      </c>
      <c r="L39" s="52">
        <f>(I39-H39)/H39</f>
        <v>0.22291908367600499</v>
      </c>
      <c r="N39" s="27">
        <f t="shared" ref="N39:N62" si="32">(H39/B39)*10</f>
        <v>3.4844374916279164</v>
      </c>
      <c r="O39" s="151">
        <f t="shared" ref="O39:O62" si="33">(I39/C39)*10</f>
        <v>3.5549927958778849</v>
      </c>
      <c r="P39" s="61">
        <f t="shared" si="8"/>
        <v>2.024869277164312E-2</v>
      </c>
    </row>
    <row r="40" spans="1:16" ht="20.100000000000001" customHeight="1" x14ac:dyDescent="0.25">
      <c r="A40" s="38" t="s">
        <v>168</v>
      </c>
      <c r="B40" s="19">
        <v>844.48</v>
      </c>
      <c r="C40" s="140">
        <v>934.13999999999987</v>
      </c>
      <c r="D40" s="247">
        <f t="shared" si="28"/>
        <v>0.19910406941104355</v>
      </c>
      <c r="E40" s="215">
        <f t="shared" si="29"/>
        <v>0.1788769208674422</v>
      </c>
      <c r="F40" s="52">
        <f t="shared" ref="F40:F62" si="34">(C40-B40)/B40</f>
        <v>0.10617184539598315</v>
      </c>
      <c r="H40" s="19">
        <v>420.31100000000004</v>
      </c>
      <c r="I40" s="140">
        <v>485.21600000000001</v>
      </c>
      <c r="J40" s="247">
        <f t="shared" si="30"/>
        <v>0.18792861850371059</v>
      </c>
      <c r="K40" s="215">
        <f t="shared" si="31"/>
        <v>0.17516437363653722</v>
      </c>
      <c r="L40" s="52">
        <f t="shared" ref="L40:L62" si="35">(I40-H40)/H40</f>
        <v>0.15442136893871436</v>
      </c>
      <c r="N40" s="27">
        <f t="shared" si="32"/>
        <v>4.977157540735127</v>
      </c>
      <c r="O40" s="152">
        <f t="shared" si="33"/>
        <v>5.1942535380135748</v>
      </c>
      <c r="P40" s="52">
        <f t="shared" si="8"/>
        <v>4.3618470080893347E-2</v>
      </c>
    </row>
    <row r="41" spans="1:16" ht="20.100000000000001" customHeight="1" x14ac:dyDescent="0.25">
      <c r="A41" s="38" t="s">
        <v>177</v>
      </c>
      <c r="B41" s="19">
        <v>188.00999999999996</v>
      </c>
      <c r="C41" s="140">
        <v>564.76</v>
      </c>
      <c r="D41" s="247">
        <f t="shared" si="28"/>
        <v>4.4327344744659776E-2</v>
      </c>
      <c r="E41" s="215">
        <f t="shared" si="29"/>
        <v>0.10814495667576238</v>
      </c>
      <c r="F41" s="52">
        <f t="shared" si="34"/>
        <v>2.0038827721929691</v>
      </c>
      <c r="H41" s="19">
        <v>150.33699999999999</v>
      </c>
      <c r="I41" s="140">
        <v>360.82800000000003</v>
      </c>
      <c r="J41" s="247">
        <f t="shared" si="30"/>
        <v>6.7218380484908399E-2</v>
      </c>
      <c r="K41" s="215">
        <f t="shared" si="31"/>
        <v>0.13025994734411983</v>
      </c>
      <c r="L41" s="52">
        <f t="shared" si="35"/>
        <v>1.4001277130713001</v>
      </c>
      <c r="N41" s="27">
        <f t="shared" si="32"/>
        <v>7.9962236051273887</v>
      </c>
      <c r="O41" s="152">
        <f t="shared" si="33"/>
        <v>6.3890502160209648</v>
      </c>
      <c r="P41" s="52">
        <f t="shared" si="8"/>
        <v>-0.20099155157140206</v>
      </c>
    </row>
    <row r="42" spans="1:16" ht="20.100000000000001" customHeight="1" x14ac:dyDescent="0.25">
      <c r="A42" s="38" t="s">
        <v>171</v>
      </c>
      <c r="B42" s="19">
        <v>441.99999999999994</v>
      </c>
      <c r="C42" s="140">
        <v>377.78999999999996</v>
      </c>
      <c r="D42" s="247">
        <f t="shared" si="28"/>
        <v>0.10421087376809543</v>
      </c>
      <c r="E42" s="215">
        <f t="shared" si="29"/>
        <v>7.2342381157547042E-2</v>
      </c>
      <c r="F42" s="52">
        <f t="shared" si="34"/>
        <v>-0.14527149321266966</v>
      </c>
      <c r="H42" s="19">
        <v>392.48099999999999</v>
      </c>
      <c r="I42" s="140">
        <v>347.00700000000001</v>
      </c>
      <c r="J42" s="247">
        <f t="shared" si="30"/>
        <v>0.17548532424551067</v>
      </c>
      <c r="K42" s="215">
        <f t="shared" si="31"/>
        <v>0.12527052653353118</v>
      </c>
      <c r="L42" s="52">
        <f t="shared" si="35"/>
        <v>-0.11586293349232189</v>
      </c>
      <c r="N42" s="27">
        <f t="shared" si="32"/>
        <v>8.8796606334841641</v>
      </c>
      <c r="O42" s="152">
        <f t="shared" si="33"/>
        <v>9.1851822441038671</v>
      </c>
      <c r="P42" s="52">
        <f t="shared" si="8"/>
        <v>3.4406901708339689E-2</v>
      </c>
    </row>
    <row r="43" spans="1:16" ht="20.100000000000001" customHeight="1" x14ac:dyDescent="0.25">
      <c r="A43" s="38" t="s">
        <v>170</v>
      </c>
      <c r="B43" s="19">
        <v>111.99</v>
      </c>
      <c r="C43" s="140">
        <v>280.66999999999996</v>
      </c>
      <c r="D43" s="247">
        <f t="shared" si="28"/>
        <v>2.6404017541377847E-2</v>
      </c>
      <c r="E43" s="215">
        <f t="shared" si="29"/>
        <v>5.3745033271099626E-2</v>
      </c>
      <c r="F43" s="52">
        <f t="shared" si="34"/>
        <v>1.5062059112420747</v>
      </c>
      <c r="H43" s="19">
        <v>75.971000000000004</v>
      </c>
      <c r="I43" s="140">
        <v>190.541</v>
      </c>
      <c r="J43" s="247">
        <f t="shared" si="30"/>
        <v>3.3968002446629751E-2</v>
      </c>
      <c r="K43" s="215">
        <f t="shared" si="31"/>
        <v>6.8785849842295882E-2</v>
      </c>
      <c r="L43" s="52">
        <f t="shared" si="35"/>
        <v>1.5080754498427029</v>
      </c>
      <c r="N43" s="27">
        <f t="shared" si="32"/>
        <v>6.7837306902402004</v>
      </c>
      <c r="O43" s="152">
        <f t="shared" si="33"/>
        <v>6.7887911069939797</v>
      </c>
      <c r="P43" s="52">
        <f t="shared" si="8"/>
        <v>7.4596368648003448E-4</v>
      </c>
    </row>
    <row r="44" spans="1:16" ht="20.100000000000001" customHeight="1" x14ac:dyDescent="0.25">
      <c r="A44" s="38" t="s">
        <v>178</v>
      </c>
      <c r="B44" s="19">
        <v>104.86</v>
      </c>
      <c r="C44" s="140">
        <v>163.4</v>
      </c>
      <c r="D44" s="247">
        <f t="shared" si="28"/>
        <v>2.4722968831046355E-2</v>
      </c>
      <c r="E44" s="215">
        <f t="shared" si="29"/>
        <v>3.1289195270237928E-2</v>
      </c>
      <c r="F44" s="52">
        <f t="shared" si="34"/>
        <v>0.55826816707991611</v>
      </c>
      <c r="H44" s="19">
        <v>103.447</v>
      </c>
      <c r="I44" s="140">
        <v>120.24300000000001</v>
      </c>
      <c r="J44" s="247">
        <f t="shared" si="30"/>
        <v>4.6253016928782135E-2</v>
      </c>
      <c r="K44" s="215">
        <f t="shared" si="31"/>
        <v>4.3408069352985364E-2</v>
      </c>
      <c r="L44" s="52">
        <f t="shared" si="35"/>
        <v>0.1623633358144751</v>
      </c>
      <c r="N44" s="27">
        <f t="shared" si="32"/>
        <v>9.8652489032996389</v>
      </c>
      <c r="O44" s="152">
        <f t="shared" si="33"/>
        <v>7.3588127294981645</v>
      </c>
      <c r="P44" s="52">
        <f t="shared" si="8"/>
        <v>-0.25406720077413802</v>
      </c>
    </row>
    <row r="45" spans="1:16" ht="20.100000000000001" customHeight="1" x14ac:dyDescent="0.25">
      <c r="A45" s="38" t="s">
        <v>176</v>
      </c>
      <c r="B45" s="19">
        <v>46.17</v>
      </c>
      <c r="C45" s="140">
        <v>55.789999999999992</v>
      </c>
      <c r="D45" s="247">
        <f t="shared" si="28"/>
        <v>1.0885556655821192E-2</v>
      </c>
      <c r="E45" s="215">
        <f t="shared" si="29"/>
        <v>1.0683134664177318E-2</v>
      </c>
      <c r="F45" s="52">
        <f t="shared" si="34"/>
        <v>0.20836040719081633</v>
      </c>
      <c r="H45" s="19">
        <v>50.847999999999999</v>
      </c>
      <c r="I45" s="140">
        <v>88.029999999999987</v>
      </c>
      <c r="J45" s="247">
        <f t="shared" si="30"/>
        <v>2.273505664538086E-2</v>
      </c>
      <c r="K45" s="215">
        <f t="shared" si="31"/>
        <v>3.1779083565307759E-2</v>
      </c>
      <c r="L45" s="52">
        <f t="shared" si="35"/>
        <v>0.73123820012586516</v>
      </c>
      <c r="N45" s="27">
        <f t="shared" si="32"/>
        <v>11.013212042451809</v>
      </c>
      <c r="O45" s="152">
        <f t="shared" si="33"/>
        <v>15.778813407420685</v>
      </c>
      <c r="P45" s="52">
        <f t="shared" si="8"/>
        <v>0.43271675389516406</v>
      </c>
    </row>
    <row r="46" spans="1:16" ht="20.100000000000001" customHeight="1" x14ac:dyDescent="0.25">
      <c r="A46" s="38" t="s">
        <v>194</v>
      </c>
      <c r="B46" s="19">
        <v>19.320000000000004</v>
      </c>
      <c r="C46" s="140">
        <v>114.33000000000001</v>
      </c>
      <c r="D46" s="247">
        <f t="shared" si="28"/>
        <v>4.5550997312208243E-3</v>
      </c>
      <c r="E46" s="215">
        <f t="shared" si="29"/>
        <v>2.1892862272009199E-2</v>
      </c>
      <c r="F46" s="52">
        <f t="shared" si="34"/>
        <v>4.9177018633540364</v>
      </c>
      <c r="H46" s="19">
        <v>20.779999999999998</v>
      </c>
      <c r="I46" s="140">
        <v>83.797999999999988</v>
      </c>
      <c r="J46" s="247">
        <f t="shared" si="30"/>
        <v>9.2911122775923196E-3</v>
      </c>
      <c r="K46" s="215">
        <f t="shared" si="31"/>
        <v>3.0251319375277284E-2</v>
      </c>
      <c r="L46" s="52">
        <f t="shared" si="35"/>
        <v>3.0326275264677571</v>
      </c>
      <c r="N46" s="27">
        <f t="shared" si="32"/>
        <v>10.755693581780534</v>
      </c>
      <c r="O46" s="152">
        <f t="shared" si="33"/>
        <v>7.3294848246304536</v>
      </c>
      <c r="P46" s="52">
        <f t="shared" si="8"/>
        <v>-0.31854837915370349</v>
      </c>
    </row>
    <row r="47" spans="1:16" ht="20.100000000000001" customHeight="1" x14ac:dyDescent="0.25">
      <c r="A47" s="38" t="s">
        <v>183</v>
      </c>
      <c r="B47" s="19">
        <v>88.48</v>
      </c>
      <c r="C47" s="140">
        <v>32.569999999999993</v>
      </c>
      <c r="D47" s="247">
        <f t="shared" si="28"/>
        <v>2.0861036450228701E-2</v>
      </c>
      <c r="E47" s="215">
        <f t="shared" si="29"/>
        <v>6.2367753363014025E-3</v>
      </c>
      <c r="F47" s="52">
        <f t="shared" si="34"/>
        <v>-0.63189421338155527</v>
      </c>
      <c r="H47" s="19">
        <v>77.406000000000006</v>
      </c>
      <c r="I47" s="140">
        <v>41.609000000000002</v>
      </c>
      <c r="J47" s="247">
        <f t="shared" si="30"/>
        <v>3.4609616793037111E-2</v>
      </c>
      <c r="K47" s="215">
        <f t="shared" si="31"/>
        <v>1.502096885231047E-2</v>
      </c>
      <c r="L47" s="52">
        <f t="shared" si="35"/>
        <v>-0.46245769061829833</v>
      </c>
      <c r="N47" s="27">
        <f t="shared" si="32"/>
        <v>8.7484177215189867</v>
      </c>
      <c r="O47" s="152">
        <f t="shared" si="33"/>
        <v>12.775253300583362</v>
      </c>
      <c r="P47" s="52">
        <f t="shared" si="8"/>
        <v>0.46029301609127971</v>
      </c>
    </row>
    <row r="48" spans="1:16" ht="20.100000000000001" customHeight="1" x14ac:dyDescent="0.25">
      <c r="A48" s="38" t="s">
        <v>172</v>
      </c>
      <c r="B48" s="19">
        <v>54.38</v>
      </c>
      <c r="C48" s="140">
        <v>52.41</v>
      </c>
      <c r="D48" s="247">
        <f t="shared" si="28"/>
        <v>1.2821238270382422E-2</v>
      </c>
      <c r="E48" s="215">
        <f t="shared" si="29"/>
        <v>1.0035904064340084E-2</v>
      </c>
      <c r="F48" s="52">
        <f t="shared" ref="F48:F61" si="36">(C48-B48)/B48</f>
        <v>-3.6226553880103089E-2</v>
      </c>
      <c r="H48" s="19">
        <v>58.670999999999999</v>
      </c>
      <c r="I48" s="140">
        <v>34.112000000000002</v>
      </c>
      <c r="J48" s="247">
        <f t="shared" si="30"/>
        <v>2.6232860848826707E-2</v>
      </c>
      <c r="K48" s="215">
        <f t="shared" si="31"/>
        <v>1.2314530257636923E-2</v>
      </c>
      <c r="L48" s="52">
        <f t="shared" ref="L48:L61" si="37">(I48-H48)/H48</f>
        <v>-0.41858839972047518</v>
      </c>
      <c r="N48" s="27">
        <f t="shared" ref="N48:N51" si="38">(H48/B48)*10</f>
        <v>10.789076866495035</v>
      </c>
      <c r="O48" s="152">
        <f t="shared" ref="O48:O51" si="39">(I48/C48)*10</f>
        <v>6.5086815493226489</v>
      </c>
      <c r="P48" s="52">
        <f t="shared" ref="P48:P51" si="40">(O48-N48)/N48</f>
        <v>-0.39673415716083649</v>
      </c>
    </row>
    <row r="49" spans="1:16" ht="20.100000000000001" customHeight="1" x14ac:dyDescent="0.25">
      <c r="A49" s="38" t="s">
        <v>179</v>
      </c>
      <c r="B49" s="19">
        <v>25.81</v>
      </c>
      <c r="C49" s="140">
        <v>40.57</v>
      </c>
      <c r="D49" s="247">
        <f t="shared" si="28"/>
        <v>6.0852548686754371E-3</v>
      </c>
      <c r="E49" s="215">
        <f t="shared" si="29"/>
        <v>7.7686820814782918E-3</v>
      </c>
      <c r="F49" s="52">
        <f t="shared" si="36"/>
        <v>0.57187136768694313</v>
      </c>
      <c r="H49" s="19">
        <v>17.93</v>
      </c>
      <c r="I49" s="140">
        <v>33.329000000000001</v>
      </c>
      <c r="J49" s="247">
        <f t="shared" si="30"/>
        <v>8.0168259450062711E-3</v>
      </c>
      <c r="K49" s="215">
        <f t="shared" si="31"/>
        <v>1.203186500225085E-2</v>
      </c>
      <c r="L49" s="52">
        <f t="shared" si="37"/>
        <v>0.85883993307306195</v>
      </c>
      <c r="N49" s="27">
        <f t="shared" si="38"/>
        <v>6.9469197985277029</v>
      </c>
      <c r="O49" s="152">
        <f t="shared" si="39"/>
        <v>8.2151836332265233</v>
      </c>
      <c r="P49" s="52">
        <f t="shared" si="40"/>
        <v>0.18256491675168182</v>
      </c>
    </row>
    <row r="50" spans="1:16" ht="20.100000000000001" customHeight="1" x14ac:dyDescent="0.25">
      <c r="A50" s="38" t="s">
        <v>180</v>
      </c>
      <c r="B50" s="19">
        <v>48.4</v>
      </c>
      <c r="C50" s="140">
        <v>32.5</v>
      </c>
      <c r="D50" s="247">
        <f t="shared" si="28"/>
        <v>1.1411326448814072E-2</v>
      </c>
      <c r="E50" s="215">
        <f t="shared" si="29"/>
        <v>6.2233711522811062E-3</v>
      </c>
      <c r="F50" s="52">
        <f t="shared" si="36"/>
        <v>-0.32851239669421484</v>
      </c>
      <c r="H50" s="19">
        <v>32.552999999999997</v>
      </c>
      <c r="I50" s="140">
        <v>21.117999999999999</v>
      </c>
      <c r="J50" s="247">
        <f t="shared" si="30"/>
        <v>1.4555032626201288E-2</v>
      </c>
      <c r="K50" s="215">
        <f t="shared" si="31"/>
        <v>7.6236588291737958E-3</v>
      </c>
      <c r="L50" s="52">
        <f t="shared" si="37"/>
        <v>-0.35127330814364266</v>
      </c>
      <c r="N50" s="27">
        <f t="shared" si="38"/>
        <v>6.7258264462809914</v>
      </c>
      <c r="O50" s="152">
        <f t="shared" si="39"/>
        <v>6.4978461538461527</v>
      </c>
      <c r="P50" s="52">
        <f t="shared" si="40"/>
        <v>-3.3896249666224898E-2</v>
      </c>
    </row>
    <row r="51" spans="1:16" ht="20.100000000000001" customHeight="1" x14ac:dyDescent="0.25">
      <c r="A51" s="38" t="s">
        <v>192</v>
      </c>
      <c r="B51" s="19">
        <v>119.84</v>
      </c>
      <c r="C51" s="140">
        <v>4.0199999999999996</v>
      </c>
      <c r="D51" s="247">
        <f t="shared" si="28"/>
        <v>2.8254821521195836E-2</v>
      </c>
      <c r="E51" s="215">
        <f t="shared" si="29"/>
        <v>7.69783139451386E-4</v>
      </c>
      <c r="F51" s="52">
        <f t="shared" si="36"/>
        <v>-0.96645527369826434</v>
      </c>
      <c r="H51" s="19">
        <v>48.918999999999997</v>
      </c>
      <c r="I51" s="140">
        <v>13.116000000000001</v>
      </c>
      <c r="J51" s="247">
        <f t="shared" si="30"/>
        <v>2.1872566001325248E-2</v>
      </c>
      <c r="K51" s="215">
        <f t="shared" si="31"/>
        <v>4.7349137798770495E-3</v>
      </c>
      <c r="L51" s="52">
        <f t="shared" si="37"/>
        <v>-0.73188331732046852</v>
      </c>
      <c r="N51" s="27">
        <f t="shared" si="38"/>
        <v>4.0820260347129498</v>
      </c>
      <c r="O51" s="152">
        <f t="shared" si="39"/>
        <v>32.626865671641795</v>
      </c>
      <c r="P51" s="52">
        <f t="shared" si="40"/>
        <v>6.9928117543072297</v>
      </c>
    </row>
    <row r="52" spans="1:16" ht="20.100000000000001" customHeight="1" x14ac:dyDescent="0.25">
      <c r="A52" s="38" t="s">
        <v>191</v>
      </c>
      <c r="B52" s="19">
        <v>5.1999999999999993</v>
      </c>
      <c r="C52" s="140">
        <v>15.31</v>
      </c>
      <c r="D52" s="247">
        <f t="shared" si="28"/>
        <v>1.2260102796246522E-3</v>
      </c>
      <c r="E52" s="215">
        <f t="shared" si="29"/>
        <v>2.9316865335822688E-3</v>
      </c>
      <c r="F52" s="52">
        <f t="shared" si="36"/>
        <v>1.9442307692307697</v>
      </c>
      <c r="H52" s="19">
        <v>6.7590000000000003</v>
      </c>
      <c r="I52" s="140">
        <v>12.788</v>
      </c>
      <c r="J52" s="247">
        <f t="shared" si="30"/>
        <v>3.0220706392803894E-3</v>
      </c>
      <c r="K52" s="215">
        <f t="shared" si="31"/>
        <v>4.6165048350920784E-3</v>
      </c>
      <c r="L52" s="52">
        <f t="shared" si="37"/>
        <v>0.89199585737535136</v>
      </c>
      <c r="N52" s="27">
        <f t="shared" si="32"/>
        <v>12.998076923076924</v>
      </c>
      <c r="O52" s="152">
        <f t="shared" si="33"/>
        <v>8.3527106466361865</v>
      </c>
      <c r="P52" s="52">
        <f t="shared" si="8"/>
        <v>-0.35738873557466838</v>
      </c>
    </row>
    <row r="53" spans="1:16" ht="20.100000000000001" customHeight="1" x14ac:dyDescent="0.25">
      <c r="A53" s="38" t="s">
        <v>234</v>
      </c>
      <c r="B53" s="19">
        <v>1.29</v>
      </c>
      <c r="C53" s="140">
        <v>7.91</v>
      </c>
      <c r="D53" s="247">
        <f t="shared" si="28"/>
        <v>3.0414485782996186E-4</v>
      </c>
      <c r="E53" s="215">
        <f t="shared" si="29"/>
        <v>1.5146727942936477E-3</v>
      </c>
      <c r="F53" s="52">
        <f t="shared" si="36"/>
        <v>5.1317829457364343</v>
      </c>
      <c r="H53" s="19">
        <v>4.056</v>
      </c>
      <c r="I53" s="140">
        <v>10.282</v>
      </c>
      <c r="J53" s="247">
        <f t="shared" si="30"/>
        <v>1.813510654375094E-3</v>
      </c>
      <c r="K53" s="215">
        <f t="shared" si="31"/>
        <v>3.7118316167044688E-3</v>
      </c>
      <c r="L53" s="52">
        <f t="shared" si="37"/>
        <v>1.5350098619329389</v>
      </c>
      <c r="N53" s="27">
        <f t="shared" ref="N53" si="41">(H53/B53)*10</f>
        <v>31.441860465116278</v>
      </c>
      <c r="O53" s="152">
        <f t="shared" ref="O53" si="42">(I53/C53)*10</f>
        <v>12.99873577749684</v>
      </c>
      <c r="P53" s="52">
        <f t="shared" ref="P53" si="43">(O53-N53)/N53</f>
        <v>-0.58657866979854723</v>
      </c>
    </row>
    <row r="54" spans="1:16" ht="20.100000000000001" customHeight="1" x14ac:dyDescent="0.25">
      <c r="A54" s="38" t="s">
        <v>186</v>
      </c>
      <c r="B54" s="19">
        <v>16.8</v>
      </c>
      <c r="C54" s="140">
        <v>11.36</v>
      </c>
      <c r="D54" s="247">
        <f t="shared" si="28"/>
        <v>3.9609562880181075E-3</v>
      </c>
      <c r="E54" s="215">
        <f t="shared" si="29"/>
        <v>2.1753075781511802E-3</v>
      </c>
      <c r="F54" s="52">
        <f t="shared" si="36"/>
        <v>-0.32380952380952388</v>
      </c>
      <c r="H54" s="19">
        <v>17.652999999999999</v>
      </c>
      <c r="I54" s="140">
        <v>10.052000000000001</v>
      </c>
      <c r="J54" s="247">
        <f t="shared" si="30"/>
        <v>7.8929742558391351E-3</v>
      </c>
      <c r="K54" s="215">
        <f t="shared" si="31"/>
        <v>3.6288009542028133E-3</v>
      </c>
      <c r="L54" s="52">
        <f t="shared" ref="L54:L59" si="44">(I54-H54)/H54</f>
        <v>-0.43057837194811066</v>
      </c>
      <c r="N54" s="27">
        <f t="shared" ref="N54:N59" si="45">(H54/B54)*10</f>
        <v>10.507738095238095</v>
      </c>
      <c r="O54" s="152">
        <f t="shared" ref="O54:O59" si="46">(I54/C54)*10</f>
        <v>8.8485915492957758</v>
      </c>
      <c r="P54" s="52">
        <f t="shared" ref="P54:P59" si="47">(O54-N54)/N54</f>
        <v>-0.15789759231762848</v>
      </c>
    </row>
    <row r="55" spans="1:16" ht="20.100000000000001" customHeight="1" x14ac:dyDescent="0.25">
      <c r="A55" s="38" t="s">
        <v>230</v>
      </c>
      <c r="B55" s="19">
        <v>4.4000000000000004</v>
      </c>
      <c r="C55" s="140">
        <v>8.98</v>
      </c>
      <c r="D55" s="247">
        <f t="shared" si="28"/>
        <v>1.037393313528552E-3</v>
      </c>
      <c r="E55" s="215">
        <f t="shared" si="29"/>
        <v>1.7195653214610565E-3</v>
      </c>
      <c r="F55" s="52">
        <f t="shared" si="36"/>
        <v>1.0409090909090908</v>
      </c>
      <c r="H55" s="19">
        <v>5.3629999999999995</v>
      </c>
      <c r="I55" s="140">
        <v>9.8019999999999996</v>
      </c>
      <c r="J55" s="247">
        <f t="shared" si="30"/>
        <v>2.3978938953189417E-3</v>
      </c>
      <c r="K55" s="215">
        <f t="shared" si="31"/>
        <v>3.5385502340923168E-3</v>
      </c>
      <c r="L55" s="52">
        <f t="shared" si="44"/>
        <v>0.82770837217975024</v>
      </c>
      <c r="N55" s="27">
        <f t="shared" si="45"/>
        <v>12.188636363636363</v>
      </c>
      <c r="O55" s="152">
        <f t="shared" si="46"/>
        <v>10.915367483296212</v>
      </c>
      <c r="P55" s="52">
        <f t="shared" si="47"/>
        <v>-0.10446360383174835</v>
      </c>
    </row>
    <row r="56" spans="1:16" ht="20.100000000000001" customHeight="1" x14ac:dyDescent="0.25">
      <c r="A56" s="38" t="s">
        <v>213</v>
      </c>
      <c r="B56" s="19"/>
      <c r="C56" s="140">
        <v>6.32</v>
      </c>
      <c r="D56" s="247">
        <f t="shared" ref="D56:D57" si="48">B56/$B$62</f>
        <v>0</v>
      </c>
      <c r="E56" s="215">
        <f t="shared" ref="E56:E57" si="49">C56/$C$62</f>
        <v>1.2102063286897414E-3</v>
      </c>
      <c r="F56" s="52"/>
      <c r="H56" s="19"/>
      <c r="I56" s="140">
        <v>6.1240000000000006</v>
      </c>
      <c r="J56" s="247">
        <f t="shared" si="30"/>
        <v>0</v>
      </c>
      <c r="K56" s="215">
        <f t="shared" si="31"/>
        <v>2.210781639826704E-3</v>
      </c>
      <c r="L56" s="52"/>
      <c r="N56" s="27"/>
      <c r="O56" s="152">
        <f t="shared" si="46"/>
        <v>9.68987341772152</v>
      </c>
      <c r="P56" s="52"/>
    </row>
    <row r="57" spans="1:16" ht="20.100000000000001" customHeight="1" x14ac:dyDescent="0.25">
      <c r="A57" s="38" t="s">
        <v>193</v>
      </c>
      <c r="B57" s="19">
        <v>9.19</v>
      </c>
      <c r="C57" s="140">
        <v>7.25</v>
      </c>
      <c r="D57" s="247">
        <f t="shared" si="48"/>
        <v>2.1667373980289529E-3</v>
      </c>
      <c r="E57" s="215">
        <f t="shared" si="49"/>
        <v>1.3882904878165544E-3</v>
      </c>
      <c r="F57" s="52">
        <f t="shared" si="36"/>
        <v>-0.21109902067464631</v>
      </c>
      <c r="H57" s="19">
        <v>7.3580000000000005</v>
      </c>
      <c r="I57" s="140">
        <v>4.6099999999999994</v>
      </c>
      <c r="J57" s="247">
        <f t="shared" si="30"/>
        <v>3.2898943281291768E-3</v>
      </c>
      <c r="K57" s="215">
        <f t="shared" si="31"/>
        <v>1.6642232788375412E-3</v>
      </c>
      <c r="L57" s="52">
        <f t="shared" si="44"/>
        <v>-0.37347105191628172</v>
      </c>
      <c r="N57" s="27">
        <f t="shared" si="45"/>
        <v>8.0065288356909683</v>
      </c>
      <c r="O57" s="152">
        <f t="shared" si="46"/>
        <v>6.3586206896551714</v>
      </c>
      <c r="P57" s="52">
        <f t="shared" si="47"/>
        <v>-0.20582054718767293</v>
      </c>
    </row>
    <row r="58" spans="1:16" ht="20.100000000000001" customHeight="1" x14ac:dyDescent="0.25">
      <c r="A58" s="38" t="s">
        <v>198</v>
      </c>
      <c r="B58" s="19">
        <v>0.39</v>
      </c>
      <c r="C58" s="140">
        <v>3.92</v>
      </c>
      <c r="D58" s="247">
        <f>B58/$B$62</f>
        <v>9.1950770971848929E-5</v>
      </c>
      <c r="E58" s="215">
        <f>C58/$C$62</f>
        <v>7.5063430513667496E-4</v>
      </c>
      <c r="F58" s="52">
        <f t="shared" si="36"/>
        <v>9.0512820512820511</v>
      </c>
      <c r="H58" s="19">
        <v>0.76500000000000001</v>
      </c>
      <c r="I58" s="140">
        <v>3.6749999999999998</v>
      </c>
      <c r="J58" s="247">
        <f t="shared" si="30"/>
        <v>3.4204527874678176E-4</v>
      </c>
      <c r="K58" s="215">
        <f t="shared" si="31"/>
        <v>1.3266855856242873E-3</v>
      </c>
      <c r="L58" s="52">
        <f t="shared" si="44"/>
        <v>3.8039215686274503</v>
      </c>
      <c r="N58" s="27">
        <f t="shared" si="45"/>
        <v>19.615384615384613</v>
      </c>
      <c r="O58" s="152">
        <f t="shared" si="46"/>
        <v>9.375</v>
      </c>
      <c r="P58" s="52">
        <f t="shared" si="47"/>
        <v>-0.52205882352941169</v>
      </c>
    </row>
    <row r="59" spans="1:16" ht="20.100000000000001" customHeight="1" x14ac:dyDescent="0.25">
      <c r="A59" s="38" t="s">
        <v>197</v>
      </c>
      <c r="B59" s="19">
        <v>0.98000000000000009</v>
      </c>
      <c r="C59" s="140">
        <v>1.24</v>
      </c>
      <c r="D59" s="247">
        <f>B59/$B$62</f>
        <v>2.3105578346772297E-4</v>
      </c>
      <c r="E59" s="215">
        <f>C59/$C$62</f>
        <v>2.3744554550241757E-4</v>
      </c>
      <c r="F59" s="52">
        <f t="shared" si="36"/>
        <v>0.26530612244897944</v>
      </c>
      <c r="H59" s="19">
        <v>0.83500000000000008</v>
      </c>
      <c r="I59" s="140">
        <v>1.2829999999999999</v>
      </c>
      <c r="J59" s="247">
        <f t="shared" si="30"/>
        <v>3.733435395471409E-4</v>
      </c>
      <c r="K59" s="215">
        <f t="shared" si="31"/>
        <v>4.6316669560706413E-4</v>
      </c>
      <c r="L59" s="52">
        <f t="shared" si="44"/>
        <v>0.53652694610778418</v>
      </c>
      <c r="N59" s="27">
        <f t="shared" si="45"/>
        <v>8.5204081632653068</v>
      </c>
      <c r="O59" s="152">
        <f t="shared" si="46"/>
        <v>10.346774193548388</v>
      </c>
      <c r="P59" s="52">
        <f t="shared" si="47"/>
        <v>0.21435194127873286</v>
      </c>
    </row>
    <row r="60" spans="1:16" ht="20.100000000000001" customHeight="1" x14ac:dyDescent="0.25">
      <c r="A60" s="38" t="s">
        <v>190</v>
      </c>
      <c r="B60" s="19">
        <v>1.1999999999999997</v>
      </c>
      <c r="C60" s="140">
        <v>0.64</v>
      </c>
      <c r="D60" s="247">
        <f>B60/$B$62</f>
        <v>2.8292544914415048E-4</v>
      </c>
      <c r="E60" s="215">
        <f>C60/$C$62</f>
        <v>1.22552539614151E-4</v>
      </c>
      <c r="F60" s="52">
        <f t="shared" si="36"/>
        <v>-0.46666666666666656</v>
      </c>
      <c r="H60" s="19">
        <v>2.0230000000000001</v>
      </c>
      <c r="I60" s="140">
        <v>0.76800000000000002</v>
      </c>
      <c r="J60" s="247">
        <f t="shared" si="30"/>
        <v>9.0451973713037844E-4</v>
      </c>
      <c r="K60" s="215">
        <f t="shared" si="31"/>
        <v>2.7725021217944295E-4</v>
      </c>
      <c r="L60" s="52">
        <f t="shared" si="37"/>
        <v>-0.62036579337617404</v>
      </c>
      <c r="N60" s="27">
        <f t="shared" ref="N60:N61" si="50">(H60/B60)*10</f>
        <v>16.858333333333338</v>
      </c>
      <c r="O60" s="152">
        <f t="shared" ref="O60:O61" si="51">(I60/C60)*10</f>
        <v>12</v>
      </c>
      <c r="P60" s="52">
        <f t="shared" ref="P60:P61" si="52">(O60-N60)/N60</f>
        <v>-0.28818586258032641</v>
      </c>
    </row>
    <row r="61" spans="1:16" ht="20.100000000000001" customHeight="1" thickBot="1" x14ac:dyDescent="0.3">
      <c r="A61" s="8" t="s">
        <v>17</v>
      </c>
      <c r="B61" s="19">
        <f>B62-SUM(B39:B60)</f>
        <v>17.930000000001201</v>
      </c>
      <c r="C61" s="140">
        <f>C62-SUM(C39:C60)</f>
        <v>0.86000000000058208</v>
      </c>
      <c r="D61" s="247">
        <f>B61/$B$62</f>
        <v>4.2273777526291327E-3</v>
      </c>
      <c r="E61" s="215">
        <f>C61/$C$62</f>
        <v>1.6467997510662689E-4</v>
      </c>
      <c r="F61" s="52">
        <f t="shared" si="36"/>
        <v>-0.95203569436695346</v>
      </c>
      <c r="H61" s="19">
        <f>H62-SUM(H39:H60)</f>
        <v>13.735000000001492</v>
      </c>
      <c r="I61" s="140">
        <f>I62-SUM(I39:I60)</f>
        <v>1.0230000000001382</v>
      </c>
      <c r="J61" s="247">
        <f t="shared" si="30"/>
        <v>6.1411658870425588E-3</v>
      </c>
      <c r="K61" s="215">
        <f t="shared" si="31"/>
        <v>3.6930594669219849E-4</v>
      </c>
      <c r="L61" s="52">
        <f t="shared" si="37"/>
        <v>-0.9255187477247887</v>
      </c>
      <c r="N61" s="27">
        <f t="shared" si="50"/>
        <v>7.6603457891804636</v>
      </c>
      <c r="O61" s="152">
        <f t="shared" si="51"/>
        <v>11.89534883720286</v>
      </c>
      <c r="P61" s="52">
        <f t="shared" si="52"/>
        <v>0.55284750382991199</v>
      </c>
    </row>
    <row r="62" spans="1:16" ht="26.25" customHeight="1" thickBot="1" x14ac:dyDescent="0.3">
      <c r="A62" s="12" t="s">
        <v>18</v>
      </c>
      <c r="B62" s="17">
        <v>4241.3999999999996</v>
      </c>
      <c r="C62" s="145">
        <v>5222.2499999999991</v>
      </c>
      <c r="D62" s="253">
        <f>SUM(D39:D61)</f>
        <v>1.0000000000000002</v>
      </c>
      <c r="E62" s="254">
        <f>SUM(E39:E61)</f>
        <v>0.99999999999999989</v>
      </c>
      <c r="F62" s="57">
        <f t="shared" si="34"/>
        <v>0.23125618899419992</v>
      </c>
      <c r="G62" s="1"/>
      <c r="H62" s="17">
        <v>2236.5460000000007</v>
      </c>
      <c r="I62" s="145">
        <v>2770.0610000000006</v>
      </c>
      <c r="J62" s="253">
        <f>SUM(J39:J61)</f>
        <v>1.0000000000000004</v>
      </c>
      <c r="K62" s="254">
        <f>SUM(K39:K61)</f>
        <v>0.99999999999999989</v>
      </c>
      <c r="L62" s="57">
        <f t="shared" si="35"/>
        <v>0.23854416587005128</v>
      </c>
      <c r="M62" s="1"/>
      <c r="N62" s="29">
        <f t="shared" si="32"/>
        <v>5.2731315131796128</v>
      </c>
      <c r="O62" s="146">
        <f t="shared" si="33"/>
        <v>5.3043439130642946</v>
      </c>
      <c r="P62" s="57">
        <f t="shared" si="8"/>
        <v>5.9191392831128651E-3</v>
      </c>
    </row>
    <row r="64" spans="1:16" ht="15.75" thickBot="1" x14ac:dyDescent="0.3"/>
    <row r="65" spans="1:16" x14ac:dyDescent="0.25">
      <c r="A65" s="363" t="s">
        <v>15</v>
      </c>
      <c r="B65" s="357" t="s">
        <v>1</v>
      </c>
      <c r="C65" s="350"/>
      <c r="D65" s="357" t="s">
        <v>104</v>
      </c>
      <c r="E65" s="350"/>
      <c r="F65" s="130" t="s">
        <v>0</v>
      </c>
      <c r="H65" s="366" t="s">
        <v>19</v>
      </c>
      <c r="I65" s="367"/>
      <c r="J65" s="357" t="s">
        <v>104</v>
      </c>
      <c r="K65" s="355"/>
      <c r="L65" s="130" t="s">
        <v>0</v>
      </c>
      <c r="N65" s="349" t="s">
        <v>22</v>
      </c>
      <c r="O65" s="350"/>
      <c r="P65" s="130" t="s">
        <v>0</v>
      </c>
    </row>
    <row r="66" spans="1:16" x14ac:dyDescent="0.25">
      <c r="A66" s="364"/>
      <c r="B66" s="358" t="str">
        <f>B5</f>
        <v>jan-mai</v>
      </c>
      <c r="C66" s="352"/>
      <c r="D66" s="358" t="str">
        <f>B5</f>
        <v>jan-mai</v>
      </c>
      <c r="E66" s="352"/>
      <c r="F66" s="131" t="str">
        <f>F37</f>
        <v>2024/2023</v>
      </c>
      <c r="H66" s="347" t="str">
        <f>B5</f>
        <v>jan-mai</v>
      </c>
      <c r="I66" s="352"/>
      <c r="J66" s="358" t="str">
        <f>B5</f>
        <v>jan-mai</v>
      </c>
      <c r="K66" s="348"/>
      <c r="L66" s="131" t="str">
        <f>L37</f>
        <v>2024/2023</v>
      </c>
      <c r="N66" s="347" t="str">
        <f>B5</f>
        <v>jan-mai</v>
      </c>
      <c r="O66" s="348"/>
      <c r="P66" s="131" t="str">
        <f>P37</f>
        <v>2024/2023</v>
      </c>
    </row>
    <row r="67" spans="1:16" ht="19.5" customHeight="1" thickBot="1" x14ac:dyDescent="0.3">
      <c r="A67" s="36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164</v>
      </c>
      <c r="B68" s="39">
        <v>1080.81</v>
      </c>
      <c r="C68" s="147">
        <v>1189.5300000000002</v>
      </c>
      <c r="D68" s="247">
        <f t="shared" ref="D68:D78" si="53">B68/$B$95</f>
        <v>0.27834764805109513</v>
      </c>
      <c r="E68" s="246">
        <f t="shared" ref="E68:E78" si="54">C68/$C$95</f>
        <v>0.28080649273391695</v>
      </c>
      <c r="F68" s="61">
        <f t="shared" ref="F68:F94" si="55">(C68-B68)/B68</f>
        <v>0.10059122324922999</v>
      </c>
      <c r="H68" s="19">
        <v>1881.8409999999999</v>
      </c>
      <c r="I68" s="147">
        <v>1429.4010000000001</v>
      </c>
      <c r="J68" s="245">
        <f t="shared" ref="J68:J78" si="56">H68/$H$95</f>
        <v>0.43936814363182236</v>
      </c>
      <c r="K68" s="246">
        <f t="shared" ref="K68:K78" si="57">I68/$I$95</f>
        <v>0.38875536632430086</v>
      </c>
      <c r="L68" s="61">
        <f t="shared" ref="L68:L83" si="58">(I68-H68)/H68</f>
        <v>-0.24042413785224143</v>
      </c>
      <c r="N68" s="41">
        <f t="shared" ref="N68:N69" si="59">(H68/B68)*10</f>
        <v>17.411395157335704</v>
      </c>
      <c r="O68" s="149">
        <f t="shared" ref="O68:O69" si="60">(I68/C68)*10</f>
        <v>12.016519129404049</v>
      </c>
      <c r="P68" s="61">
        <f t="shared" si="8"/>
        <v>-0.30984742917966029</v>
      </c>
    </row>
    <row r="69" spans="1:16" ht="20.100000000000001" customHeight="1" x14ac:dyDescent="0.25">
      <c r="A69" s="38" t="s">
        <v>184</v>
      </c>
      <c r="B69" s="19">
        <v>923.20999999999992</v>
      </c>
      <c r="C69" s="140">
        <v>948.84999999999991</v>
      </c>
      <c r="D69" s="247">
        <f t="shared" si="53"/>
        <v>0.23775995055305882</v>
      </c>
      <c r="E69" s="215">
        <f t="shared" si="54"/>
        <v>0.22399034965959413</v>
      </c>
      <c r="F69" s="52">
        <f t="shared" si="55"/>
        <v>2.7772662774450004E-2</v>
      </c>
      <c r="H69" s="19">
        <v>598.95899999999995</v>
      </c>
      <c r="I69" s="140">
        <v>558.96299999999997</v>
      </c>
      <c r="J69" s="214">
        <f t="shared" si="56"/>
        <v>0.13984364457016968</v>
      </c>
      <c r="K69" s="215">
        <f t="shared" si="57"/>
        <v>0.15202162711984263</v>
      </c>
      <c r="L69" s="52">
        <f t="shared" si="58"/>
        <v>-6.6775856110351431E-2</v>
      </c>
      <c r="N69" s="40">
        <f t="shared" si="59"/>
        <v>6.4877871773485989</v>
      </c>
      <c r="O69" s="143">
        <f t="shared" si="60"/>
        <v>5.8909522053011543</v>
      </c>
      <c r="P69" s="52">
        <f t="shared" si="8"/>
        <v>-9.1993611339661205E-2</v>
      </c>
    </row>
    <row r="70" spans="1:16" ht="20.100000000000001" customHeight="1" x14ac:dyDescent="0.25">
      <c r="A70" s="38" t="s">
        <v>167</v>
      </c>
      <c r="B70" s="19">
        <v>649.16999999999996</v>
      </c>
      <c r="C70" s="140">
        <v>736.11999999999989</v>
      </c>
      <c r="D70" s="247">
        <f t="shared" si="53"/>
        <v>0.16718474355837695</v>
      </c>
      <c r="E70" s="215">
        <f t="shared" si="54"/>
        <v>0.17377222552713331</v>
      </c>
      <c r="F70" s="52">
        <f t="shared" si="55"/>
        <v>0.13394026218093863</v>
      </c>
      <c r="H70" s="19">
        <v>604.66000000000008</v>
      </c>
      <c r="I70" s="140">
        <v>545.22499999999991</v>
      </c>
      <c r="J70" s="214">
        <f t="shared" si="56"/>
        <v>0.14117470165036142</v>
      </c>
      <c r="K70" s="215">
        <f t="shared" si="57"/>
        <v>0.14828529195387921</v>
      </c>
      <c r="L70" s="52">
        <f t="shared" si="58"/>
        <v>-9.8294909535937822E-2</v>
      </c>
      <c r="N70" s="40">
        <f t="shared" ref="N70:N83" si="61">(H70/B70)*10</f>
        <v>9.3143552536315628</v>
      </c>
      <c r="O70" s="143">
        <f t="shared" ref="O70:O83" si="62">(I70/C70)*10</f>
        <v>7.4067407487909573</v>
      </c>
      <c r="P70" s="52">
        <f t="shared" ref="P70:P83" si="63">(O70-N70)/N70</f>
        <v>-0.20480370920970059</v>
      </c>
    </row>
    <row r="71" spans="1:16" ht="20.100000000000001" customHeight="1" x14ac:dyDescent="0.25">
      <c r="A71" s="38" t="s">
        <v>182</v>
      </c>
      <c r="B71" s="19">
        <v>102.14000000000001</v>
      </c>
      <c r="C71" s="140">
        <v>97.080000000000013</v>
      </c>
      <c r="D71" s="247">
        <f t="shared" si="53"/>
        <v>2.6304742528232398E-2</v>
      </c>
      <c r="E71" s="215">
        <f t="shared" si="54"/>
        <v>2.2917197813093117E-2</v>
      </c>
      <c r="F71" s="52">
        <f t="shared" si="55"/>
        <v>-4.9539847268455076E-2</v>
      </c>
      <c r="H71" s="19">
        <v>233.62100000000001</v>
      </c>
      <c r="I71" s="140">
        <v>237.02499999999998</v>
      </c>
      <c r="J71" s="214">
        <f t="shared" si="56"/>
        <v>5.4545322948862301E-2</v>
      </c>
      <c r="K71" s="215">
        <f t="shared" si="57"/>
        <v>6.4463884314490752E-2</v>
      </c>
      <c r="L71" s="52">
        <f t="shared" si="58"/>
        <v>1.4570607950483766E-2</v>
      </c>
      <c r="N71" s="40">
        <f t="shared" si="61"/>
        <v>22.872625807714897</v>
      </c>
      <c r="O71" s="143">
        <f t="shared" si="62"/>
        <v>24.415430572723519</v>
      </c>
      <c r="P71" s="52">
        <f t="shared" si="63"/>
        <v>6.7452017882801932E-2</v>
      </c>
    </row>
    <row r="72" spans="1:16" ht="20.100000000000001" customHeight="1" x14ac:dyDescent="0.25">
      <c r="A72" s="38" t="s">
        <v>169</v>
      </c>
      <c r="B72" s="19">
        <v>41.54</v>
      </c>
      <c r="C72" s="140">
        <v>208.44</v>
      </c>
      <c r="D72" s="247">
        <f t="shared" si="53"/>
        <v>1.0698051739012861E-2</v>
      </c>
      <c r="E72" s="215">
        <f t="shared" si="54"/>
        <v>4.9205404946035522E-2</v>
      </c>
      <c r="F72" s="52">
        <f t="shared" si="55"/>
        <v>4.0178141550312958</v>
      </c>
      <c r="H72" s="19">
        <v>37.355000000000004</v>
      </c>
      <c r="I72" s="140">
        <v>176.911</v>
      </c>
      <c r="J72" s="214">
        <f t="shared" si="56"/>
        <v>8.7215641520015392E-3</v>
      </c>
      <c r="K72" s="215">
        <f t="shared" si="57"/>
        <v>4.8114630262465458E-2</v>
      </c>
      <c r="L72" s="52">
        <f t="shared" si="58"/>
        <v>3.7359389639941099</v>
      </c>
      <c r="N72" s="40">
        <f t="shared" si="61"/>
        <v>8.9925373134328375</v>
      </c>
      <c r="O72" s="143">
        <f t="shared" si="62"/>
        <v>8.4873824601803882</v>
      </c>
      <c r="P72" s="52">
        <f t="shared" si="63"/>
        <v>-5.6174896544255754E-2</v>
      </c>
    </row>
    <row r="73" spans="1:16" ht="20.100000000000001" customHeight="1" x14ac:dyDescent="0.25">
      <c r="A73" s="38" t="s">
        <v>175</v>
      </c>
      <c r="B73" s="19">
        <v>305.47000000000003</v>
      </c>
      <c r="C73" s="140">
        <v>292.52999999999997</v>
      </c>
      <c r="D73" s="247">
        <f t="shared" si="53"/>
        <v>7.8669568240641766E-2</v>
      </c>
      <c r="E73" s="215">
        <f t="shared" si="54"/>
        <v>6.9056117390442193E-2</v>
      </c>
      <c r="F73" s="52">
        <f t="shared" si="55"/>
        <v>-4.2360951975644268E-2</v>
      </c>
      <c r="H73" s="19">
        <v>131.86599999999999</v>
      </c>
      <c r="I73" s="140">
        <v>136.529</v>
      </c>
      <c r="J73" s="214">
        <f t="shared" si="56"/>
        <v>3.0787786868366605E-2</v>
      </c>
      <c r="K73" s="215">
        <f t="shared" si="57"/>
        <v>3.7131904489286396E-2</v>
      </c>
      <c r="L73" s="52">
        <f t="shared" si="58"/>
        <v>3.5361655013422803E-2</v>
      </c>
      <c r="N73" s="40">
        <f t="shared" si="61"/>
        <v>4.3168232559662147</v>
      </c>
      <c r="O73" s="143">
        <f t="shared" si="62"/>
        <v>4.6671794345879061</v>
      </c>
      <c r="P73" s="52">
        <f t="shared" si="63"/>
        <v>8.1160649358870435E-2</v>
      </c>
    </row>
    <row r="74" spans="1:16" ht="20.100000000000001" customHeight="1" x14ac:dyDescent="0.25">
      <c r="A74" s="38" t="s">
        <v>188</v>
      </c>
      <c r="B74" s="19">
        <v>153.9</v>
      </c>
      <c r="C74" s="140">
        <v>208.64</v>
      </c>
      <c r="D74" s="247">
        <f t="shared" si="53"/>
        <v>3.9634813736978323E-2</v>
      </c>
      <c r="E74" s="215">
        <f t="shared" si="54"/>
        <v>4.9252617961719682E-2</v>
      </c>
      <c r="F74" s="52">
        <f t="shared" si="55"/>
        <v>0.35568551007147486</v>
      </c>
      <c r="H74" s="19">
        <v>98.097000000000008</v>
      </c>
      <c r="I74" s="140">
        <v>116.45100000000001</v>
      </c>
      <c r="J74" s="214">
        <f t="shared" si="56"/>
        <v>2.2903474196731225E-2</v>
      </c>
      <c r="K74" s="215">
        <f t="shared" si="57"/>
        <v>3.1671274305692498E-2</v>
      </c>
      <c r="L74" s="52">
        <f t="shared" si="58"/>
        <v>0.18710052295177221</v>
      </c>
      <c r="N74" s="40">
        <f t="shared" ref="N74" si="64">(H74/B74)*10</f>
        <v>6.3740740740740742</v>
      </c>
      <c r="O74" s="143">
        <f t="shared" ref="O74" si="65">(I74/C74)*10</f>
        <v>5.581432131901841</v>
      </c>
      <c r="P74" s="52">
        <f t="shared" ref="P74" si="66">(O74-N74)/N74</f>
        <v>-0.12435405251975769</v>
      </c>
    </row>
    <row r="75" spans="1:16" ht="20.100000000000001" customHeight="1" x14ac:dyDescent="0.25">
      <c r="A75" s="38" t="s">
        <v>174</v>
      </c>
      <c r="B75" s="19">
        <v>94.5</v>
      </c>
      <c r="C75" s="140">
        <v>143.82</v>
      </c>
      <c r="D75" s="247">
        <f t="shared" si="53"/>
        <v>2.433716632972353E-2</v>
      </c>
      <c r="E75" s="215">
        <f t="shared" si="54"/>
        <v>3.3950879578482196E-2</v>
      </c>
      <c r="F75" s="52">
        <f t="shared" si="55"/>
        <v>0.52190476190476187</v>
      </c>
      <c r="H75" s="19">
        <v>61.249000000000002</v>
      </c>
      <c r="I75" s="140">
        <v>89.929999999999993</v>
      </c>
      <c r="J75" s="214">
        <f t="shared" si="56"/>
        <v>1.430028330199283E-2</v>
      </c>
      <c r="K75" s="215">
        <f t="shared" si="57"/>
        <v>2.4458336109702158E-2</v>
      </c>
      <c r="L75" s="52">
        <f t="shared" si="58"/>
        <v>0.46826886969583159</v>
      </c>
      <c r="N75" s="40">
        <f t="shared" si="61"/>
        <v>6.4813756613756617</v>
      </c>
      <c r="O75" s="143">
        <f t="shared" si="62"/>
        <v>6.2529550827423162</v>
      </c>
      <c r="P75" s="52">
        <f t="shared" si="63"/>
        <v>-3.5242607521512433E-2</v>
      </c>
    </row>
    <row r="76" spans="1:16" ht="20.100000000000001" customHeight="1" x14ac:dyDescent="0.25">
      <c r="A76" s="38" t="s">
        <v>199</v>
      </c>
      <c r="B76" s="19">
        <v>3.74</v>
      </c>
      <c r="C76" s="140">
        <v>17.97</v>
      </c>
      <c r="D76" s="247">
        <f t="shared" si="53"/>
        <v>9.6318520712344988E-4</v>
      </c>
      <c r="E76" s="215">
        <f t="shared" si="54"/>
        <v>4.2420894592221179E-3</v>
      </c>
      <c r="F76" s="52">
        <f t="shared" si="55"/>
        <v>3.8048128342245984</v>
      </c>
      <c r="H76" s="19">
        <v>3.0369999999999999</v>
      </c>
      <c r="I76" s="140">
        <v>86.760999999999996</v>
      </c>
      <c r="J76" s="214">
        <f t="shared" si="56"/>
        <v>7.0907215445398654E-4</v>
      </c>
      <c r="K76" s="215">
        <f t="shared" si="57"/>
        <v>2.3596460571709874E-2</v>
      </c>
      <c r="L76" s="52">
        <f t="shared" si="58"/>
        <v>27.567994731643065</v>
      </c>
      <c r="N76" s="40">
        <f t="shared" si="61"/>
        <v>8.120320855614974</v>
      </c>
      <c r="O76" s="143">
        <f t="shared" si="62"/>
        <v>48.281023928770175</v>
      </c>
      <c r="P76" s="52">
        <f t="shared" si="63"/>
        <v>4.9457039675205943</v>
      </c>
    </row>
    <row r="77" spans="1:16" ht="20.100000000000001" customHeight="1" x14ac:dyDescent="0.25">
      <c r="A77" s="38" t="s">
        <v>200</v>
      </c>
      <c r="B77" s="19">
        <v>117.44999999999999</v>
      </c>
      <c r="C77" s="140">
        <v>116.44999999999999</v>
      </c>
      <c r="D77" s="247">
        <f t="shared" si="53"/>
        <v>3.0247621009799244E-2</v>
      </c>
      <c r="E77" s="215">
        <f t="shared" si="54"/>
        <v>2.7489778382104375E-2</v>
      </c>
      <c r="F77" s="52">
        <f t="shared" si="55"/>
        <v>-8.5142613878246079E-3</v>
      </c>
      <c r="H77" s="19">
        <v>87.84899999999999</v>
      </c>
      <c r="I77" s="140">
        <v>74.137999999999991</v>
      </c>
      <c r="J77" s="214">
        <f t="shared" si="56"/>
        <v>2.0510793446370846E-2</v>
      </c>
      <c r="K77" s="215">
        <f t="shared" si="57"/>
        <v>2.0163372873358149E-2</v>
      </c>
      <c r="L77" s="52">
        <f t="shared" si="58"/>
        <v>-0.15607462805495795</v>
      </c>
      <c r="N77" s="40">
        <f t="shared" si="61"/>
        <v>7.4796934865900377</v>
      </c>
      <c r="O77" s="143">
        <f t="shared" si="62"/>
        <v>6.3665092314297977</v>
      </c>
      <c r="P77" s="52">
        <f t="shared" si="63"/>
        <v>-0.14882752310051361</v>
      </c>
    </row>
    <row r="78" spans="1:16" ht="20.100000000000001" customHeight="1" x14ac:dyDescent="0.25">
      <c r="A78" s="38" t="s">
        <v>181</v>
      </c>
      <c r="B78" s="19">
        <v>49.84</v>
      </c>
      <c r="C78" s="140">
        <v>51.56</v>
      </c>
      <c r="D78" s="247">
        <f t="shared" si="53"/>
        <v>1.2835601797602337E-2</v>
      </c>
      <c r="E78" s="215">
        <f t="shared" si="54"/>
        <v>1.2171515443377431E-2</v>
      </c>
      <c r="F78" s="52">
        <f t="shared" si="55"/>
        <v>3.4510433386837853E-2</v>
      </c>
      <c r="H78" s="19">
        <v>50.857999999999997</v>
      </c>
      <c r="I78" s="140">
        <v>48.443999999999996</v>
      </c>
      <c r="J78" s="214">
        <f t="shared" si="56"/>
        <v>1.18742152226608E-2</v>
      </c>
      <c r="K78" s="215">
        <f t="shared" si="57"/>
        <v>1.3175354547964098E-2</v>
      </c>
      <c r="L78" s="52">
        <f t="shared" si="58"/>
        <v>-4.7465492154626636E-2</v>
      </c>
      <c r="N78" s="40">
        <f t="shared" si="61"/>
        <v>10.204253611556982</v>
      </c>
      <c r="O78" s="143">
        <f t="shared" si="62"/>
        <v>9.3956555469356076</v>
      </c>
      <c r="P78" s="52">
        <f t="shared" si="63"/>
        <v>-7.9241274805791267E-2</v>
      </c>
    </row>
    <row r="79" spans="1:16" ht="20.100000000000001" customHeight="1" x14ac:dyDescent="0.25">
      <c r="A79" s="38" t="s">
        <v>185</v>
      </c>
      <c r="B79" s="19">
        <v>72.56</v>
      </c>
      <c r="C79" s="140">
        <v>73.84</v>
      </c>
      <c r="D79" s="247">
        <f t="shared" ref="D79:D91" si="67">B79/$B$95</f>
        <v>1.8686823162801475E-2</v>
      </c>
      <c r="E79" s="215">
        <f t="shared" ref="E79:E91" si="68">C79/$C$95</f>
        <v>1.7431045390593279E-2</v>
      </c>
      <c r="F79" s="52">
        <f t="shared" si="55"/>
        <v>1.764057331863287E-2</v>
      </c>
      <c r="H79" s="19">
        <v>151.316</v>
      </c>
      <c r="I79" s="140">
        <v>35.998000000000005</v>
      </c>
      <c r="J79" s="214">
        <f t="shared" ref="J79:J90" si="69">H79/$H$95</f>
        <v>3.5328930564161816E-2</v>
      </c>
      <c r="K79" s="215">
        <f t="shared" ref="K79:K90" si="70">I79/$I$95</f>
        <v>9.790405685278088E-3</v>
      </c>
      <c r="L79" s="52">
        <f t="shared" si="58"/>
        <v>-0.76210050490364534</v>
      </c>
      <c r="N79" s="40">
        <f t="shared" si="61"/>
        <v>20.85391400220507</v>
      </c>
      <c r="O79" s="143">
        <f t="shared" si="62"/>
        <v>4.8751354279523298</v>
      </c>
      <c r="P79" s="52">
        <f t="shared" si="63"/>
        <v>-0.76622443981322463</v>
      </c>
    </row>
    <row r="80" spans="1:16" ht="20.100000000000001" customHeight="1" x14ac:dyDescent="0.25">
      <c r="A80" s="38" t="s">
        <v>166</v>
      </c>
      <c r="B80" s="19">
        <v>111.2</v>
      </c>
      <c r="C80" s="140">
        <v>50.66</v>
      </c>
      <c r="D80" s="247">
        <f t="shared" si="67"/>
        <v>2.8638020062066206E-2</v>
      </c>
      <c r="E80" s="215">
        <f t="shared" si="68"/>
        <v>1.1959056872798692E-2</v>
      </c>
      <c r="F80" s="52">
        <f t="shared" si="55"/>
        <v>-0.54442446043165471</v>
      </c>
      <c r="H80" s="19">
        <v>45.111999999999995</v>
      </c>
      <c r="I80" s="140">
        <v>33.158999999999999</v>
      </c>
      <c r="J80" s="214">
        <f t="shared" si="69"/>
        <v>1.0532651640345156E-2</v>
      </c>
      <c r="K80" s="215">
        <f t="shared" si="70"/>
        <v>9.0182805188659381E-3</v>
      </c>
      <c r="L80" s="52">
        <f t="shared" si="58"/>
        <v>-0.26496275935449543</v>
      </c>
      <c r="N80" s="40">
        <f t="shared" si="61"/>
        <v>4.0568345323740997</v>
      </c>
      <c r="O80" s="143">
        <f t="shared" si="62"/>
        <v>6.5454007106198189</v>
      </c>
      <c r="P80" s="52">
        <f t="shared" si="63"/>
        <v>0.61342560520687184</v>
      </c>
    </row>
    <row r="81" spans="1:16" ht="20.100000000000001" customHeight="1" x14ac:dyDescent="0.25">
      <c r="A81" s="38" t="s">
        <v>227</v>
      </c>
      <c r="B81" s="19">
        <v>27.77</v>
      </c>
      <c r="C81" s="140">
        <v>27.2</v>
      </c>
      <c r="D81" s="247">
        <f t="shared" si="67"/>
        <v>7.1517789309674335E-3</v>
      </c>
      <c r="E81" s="215">
        <f t="shared" si="68"/>
        <v>6.4209701330462778E-3</v>
      </c>
      <c r="F81" s="52">
        <f t="shared" si="55"/>
        <v>-2.0525747209218591E-2</v>
      </c>
      <c r="H81" s="19">
        <v>28.401999999999997</v>
      </c>
      <c r="I81" s="140">
        <v>32.262</v>
      </c>
      <c r="J81" s="214">
        <f t="shared" si="69"/>
        <v>6.6312371849858824E-3</v>
      </c>
      <c r="K81" s="215">
        <f t="shared" si="70"/>
        <v>8.7743226906617493E-3</v>
      </c>
      <c r="L81" s="52">
        <f t="shared" si="58"/>
        <v>0.1359059221181608</v>
      </c>
      <c r="N81" s="40">
        <f t="shared" si="61"/>
        <v>10.227583723442564</v>
      </c>
      <c r="O81" s="143">
        <f t="shared" si="62"/>
        <v>11.861029411764704</v>
      </c>
      <c r="P81" s="52">
        <f t="shared" si="63"/>
        <v>0.15970983298607791</v>
      </c>
    </row>
    <row r="82" spans="1:16" ht="20.100000000000001" customHeight="1" x14ac:dyDescent="0.25">
      <c r="A82" s="38" t="s">
        <v>202</v>
      </c>
      <c r="B82" s="19">
        <v>36.380000000000003</v>
      </c>
      <c r="C82" s="140">
        <v>7.5699999999999994</v>
      </c>
      <c r="D82" s="247">
        <f t="shared" si="67"/>
        <v>9.3691651965644666E-3</v>
      </c>
      <c r="E82" s="215">
        <f t="shared" si="68"/>
        <v>1.7870126436456001E-3</v>
      </c>
      <c r="F82" s="52">
        <f t="shared" si="55"/>
        <v>-0.79191863661352391</v>
      </c>
      <c r="H82" s="19">
        <v>43.561999999999998</v>
      </c>
      <c r="I82" s="140">
        <v>14.881</v>
      </c>
      <c r="J82" s="214">
        <f t="shared" si="69"/>
        <v>1.0170761011631399E-2</v>
      </c>
      <c r="K82" s="215">
        <f t="shared" si="70"/>
        <v>4.0471978166182346E-3</v>
      </c>
      <c r="L82" s="52">
        <f t="shared" si="58"/>
        <v>-0.6583949313621964</v>
      </c>
      <c r="N82" s="40">
        <f t="shared" si="61"/>
        <v>11.974161627267728</v>
      </c>
      <c r="O82" s="143">
        <f t="shared" si="62"/>
        <v>19.657859973579924</v>
      </c>
      <c r="P82" s="52">
        <f t="shared" si="63"/>
        <v>0.64168988071906186</v>
      </c>
    </row>
    <row r="83" spans="1:16" ht="20.100000000000001" customHeight="1" x14ac:dyDescent="0.25">
      <c r="A83" s="38" t="s">
        <v>210</v>
      </c>
      <c r="B83" s="19">
        <v>5.08</v>
      </c>
      <c r="C83" s="140">
        <v>9.5799999999999983</v>
      </c>
      <c r="D83" s="247">
        <f t="shared" si="67"/>
        <v>1.3082836503174131E-3</v>
      </c>
      <c r="E83" s="215">
        <f t="shared" si="68"/>
        <v>2.2615034512714462E-3</v>
      </c>
      <c r="F83" s="52">
        <f t="shared" si="55"/>
        <v>0.88582677165354295</v>
      </c>
      <c r="H83" s="19">
        <v>33.097000000000001</v>
      </c>
      <c r="I83" s="140">
        <v>12.028</v>
      </c>
      <c r="J83" s="214">
        <f t="shared" si="69"/>
        <v>7.7274155732511016E-3</v>
      </c>
      <c r="K83" s="215">
        <f t="shared" si="70"/>
        <v>3.2712650586845054E-3</v>
      </c>
      <c r="L83" s="52">
        <f t="shared" si="58"/>
        <v>-0.63658337613681004</v>
      </c>
      <c r="N83" s="40">
        <f t="shared" si="61"/>
        <v>65.1515748031496</v>
      </c>
      <c r="O83" s="143">
        <f t="shared" si="62"/>
        <v>12.555323590814197</v>
      </c>
      <c r="P83" s="52">
        <f t="shared" si="63"/>
        <v>-0.80729055853601195</v>
      </c>
    </row>
    <row r="84" spans="1:16" ht="20.100000000000001" customHeight="1" x14ac:dyDescent="0.25">
      <c r="A84" s="38" t="s">
        <v>211</v>
      </c>
      <c r="B84" s="19">
        <v>12.62</v>
      </c>
      <c r="C84" s="140">
        <v>7.9399999999999995</v>
      </c>
      <c r="D84" s="247">
        <f t="shared" si="67"/>
        <v>3.2501062336625494E-3</v>
      </c>
      <c r="E84" s="215">
        <f t="shared" si="68"/>
        <v>1.8743567226613032E-3</v>
      </c>
      <c r="F84" s="52">
        <f t="shared" si="55"/>
        <v>-0.37083993660855785</v>
      </c>
      <c r="H84" s="19">
        <v>7.0359999999999996</v>
      </c>
      <c r="I84" s="140">
        <v>9.7409999999999997</v>
      </c>
      <c r="J84" s="214">
        <f t="shared" si="69"/>
        <v>1.642749976535479E-3</v>
      </c>
      <c r="K84" s="215">
        <f t="shared" si="70"/>
        <v>2.6492677865518595E-3</v>
      </c>
      <c r="L84" s="52">
        <f t="shared" ref="L84:L92" si="71">(I84-H84)/H84</f>
        <v>0.38445139283683916</v>
      </c>
      <c r="N84" s="40">
        <f t="shared" ref="N84:N92" si="72">(H84/B84)*10</f>
        <v>5.57527733755943</v>
      </c>
      <c r="O84" s="143">
        <f t="shared" ref="O84:O93" si="73">(I84/C84)*10</f>
        <v>12.268261964735515</v>
      </c>
      <c r="P84" s="52">
        <f t="shared" ref="P84:P92" si="74">(O84-N84)/N84</f>
        <v>1.2004756394963358</v>
      </c>
    </row>
    <row r="85" spans="1:16" ht="20.100000000000001" customHeight="1" x14ac:dyDescent="0.25">
      <c r="A85" s="38" t="s">
        <v>204</v>
      </c>
      <c r="B85" s="19">
        <v>3.69</v>
      </c>
      <c r="C85" s="140">
        <v>5.0600000000000005</v>
      </c>
      <c r="D85" s="247">
        <f t="shared" si="67"/>
        <v>9.5030839954158544E-4</v>
      </c>
      <c r="E85" s="215">
        <f t="shared" si="68"/>
        <v>1.1944892968093446E-3</v>
      </c>
      <c r="F85" s="52">
        <f t="shared" si="55"/>
        <v>0.3712737127371275</v>
      </c>
      <c r="H85" s="19">
        <v>4.2039999999999997</v>
      </c>
      <c r="I85" s="140">
        <v>7.1779999999999999</v>
      </c>
      <c r="J85" s="214">
        <f t="shared" si="69"/>
        <v>9.8154077620169877E-4</v>
      </c>
      <c r="K85" s="215">
        <f t="shared" si="70"/>
        <v>1.9522065672794629E-3</v>
      </c>
      <c r="L85" s="52">
        <f t="shared" si="71"/>
        <v>0.70742150333016185</v>
      </c>
      <c r="N85" s="40">
        <f t="shared" si="72"/>
        <v>11.392953929539296</v>
      </c>
      <c r="O85" s="143">
        <f t="shared" si="73"/>
        <v>14.185770750988141</v>
      </c>
      <c r="P85" s="52">
        <f t="shared" si="74"/>
        <v>0.24513544412812174</v>
      </c>
    </row>
    <row r="86" spans="1:16" ht="20.100000000000001" customHeight="1" x14ac:dyDescent="0.25">
      <c r="A86" s="38" t="s">
        <v>203</v>
      </c>
      <c r="B86" s="19">
        <v>4.37</v>
      </c>
      <c r="C86" s="140">
        <v>4.63</v>
      </c>
      <c r="D86" s="247">
        <f t="shared" si="67"/>
        <v>1.1254329826549401E-3</v>
      </c>
      <c r="E86" s="215">
        <f t="shared" si="68"/>
        <v>1.0929813130883923E-3</v>
      </c>
      <c r="F86" s="52">
        <f t="shared" si="55"/>
        <v>5.9496567505720771E-2</v>
      </c>
      <c r="H86" s="19">
        <v>4.74</v>
      </c>
      <c r="I86" s="140">
        <v>5.4939999999999998</v>
      </c>
      <c r="J86" s="214">
        <f t="shared" si="69"/>
        <v>1.1066848903891657E-3</v>
      </c>
      <c r="K86" s="215">
        <f t="shared" si="70"/>
        <v>1.4942077013977944E-3</v>
      </c>
      <c r="L86" s="52">
        <f t="shared" si="71"/>
        <v>0.1590717299578058</v>
      </c>
      <c r="N86" s="40">
        <f t="shared" si="72"/>
        <v>10.846681922196797</v>
      </c>
      <c r="O86" s="143">
        <f t="shared" si="73"/>
        <v>11.866090712742981</v>
      </c>
      <c r="P86" s="52">
        <f t="shared" si="74"/>
        <v>9.3983468664278938E-2</v>
      </c>
    </row>
    <row r="87" spans="1:16" ht="20.100000000000001" customHeight="1" x14ac:dyDescent="0.25">
      <c r="A87" s="38" t="s">
        <v>173</v>
      </c>
      <c r="B87" s="19">
        <v>9.18</v>
      </c>
      <c r="C87" s="140">
        <v>2.58</v>
      </c>
      <c r="D87" s="247">
        <f t="shared" si="67"/>
        <v>2.3641818720302856E-3</v>
      </c>
      <c r="E87" s="215">
        <f t="shared" si="68"/>
        <v>6.0904790232571321E-4</v>
      </c>
      <c r="F87" s="52">
        <f t="shared" si="55"/>
        <v>-0.71895424836601307</v>
      </c>
      <c r="H87" s="19">
        <v>4.5529999999999999</v>
      </c>
      <c r="I87" s="140">
        <v>5.1210000000000004</v>
      </c>
      <c r="J87" s="214">
        <f t="shared" si="69"/>
        <v>1.0630245371185383E-3</v>
      </c>
      <c r="K87" s="215">
        <f t="shared" si="70"/>
        <v>1.3927625844299429E-3</v>
      </c>
      <c r="L87" s="52">
        <f t="shared" si="71"/>
        <v>0.12475291016911938</v>
      </c>
      <c r="N87" s="40">
        <f t="shared" si="72"/>
        <v>4.9596949891067537</v>
      </c>
      <c r="O87" s="143">
        <f t="shared" si="73"/>
        <v>19.848837209302324</v>
      </c>
      <c r="P87" s="52">
        <f t="shared" si="74"/>
        <v>3.0020277966482611</v>
      </c>
    </row>
    <row r="88" spans="1:16" ht="20.100000000000001" customHeight="1" x14ac:dyDescent="0.25">
      <c r="A88" s="38" t="s">
        <v>221</v>
      </c>
      <c r="B88" s="19">
        <v>47.51</v>
      </c>
      <c r="C88" s="140">
        <v>5.51</v>
      </c>
      <c r="D88" s="247">
        <f t="shared" si="67"/>
        <v>1.2235542564287459E-2</v>
      </c>
      <c r="E88" s="215">
        <f t="shared" si="68"/>
        <v>1.300718582098713E-3</v>
      </c>
      <c r="F88" s="52">
        <f t="shared" si="55"/>
        <v>-0.88402441591243952</v>
      </c>
      <c r="H88" s="19">
        <v>35.825000000000003</v>
      </c>
      <c r="I88" s="140">
        <v>3.8090000000000002</v>
      </c>
      <c r="J88" s="214">
        <f t="shared" si="69"/>
        <v>8.3643430797873137E-3</v>
      </c>
      <c r="K88" s="215">
        <f t="shared" si="70"/>
        <v>1.0359368646931562E-3</v>
      </c>
      <c r="L88" s="52">
        <f t="shared" si="71"/>
        <v>-0.89367759944173075</v>
      </c>
      <c r="N88" s="40">
        <f t="shared" si="72"/>
        <v>7.5405177857293211</v>
      </c>
      <c r="O88" s="143">
        <f t="shared" si="73"/>
        <v>6.9128856624319424</v>
      </c>
      <c r="P88" s="52">
        <f t="shared" si="74"/>
        <v>-8.3234618779786343E-2</v>
      </c>
    </row>
    <row r="89" spans="1:16" ht="20.100000000000001" customHeight="1" x14ac:dyDescent="0.25">
      <c r="A89" s="38" t="s">
        <v>225</v>
      </c>
      <c r="B89" s="19">
        <v>3.55</v>
      </c>
      <c r="C89" s="140">
        <v>4.1900000000000004</v>
      </c>
      <c r="D89" s="247">
        <f t="shared" si="67"/>
        <v>9.1425333831236539E-4</v>
      </c>
      <c r="E89" s="215">
        <f t="shared" si="68"/>
        <v>9.8911267858323203E-4</v>
      </c>
      <c r="F89" s="52">
        <f t="shared" si="55"/>
        <v>0.18028169014084525</v>
      </c>
      <c r="H89" s="19">
        <v>2.2730000000000001</v>
      </c>
      <c r="I89" s="140">
        <v>3.3420000000000001</v>
      </c>
      <c r="J89" s="214">
        <f t="shared" si="69"/>
        <v>5.3069509617185105E-4</v>
      </c>
      <c r="K89" s="215">
        <f t="shared" si="70"/>
        <v>9.0892649036611382E-4</v>
      </c>
      <c r="L89" s="52">
        <f t="shared" si="71"/>
        <v>0.47030356357237124</v>
      </c>
      <c r="N89" s="40">
        <f t="shared" si="72"/>
        <v>6.4028169014084515</v>
      </c>
      <c r="O89" s="143">
        <f t="shared" si="73"/>
        <v>7.9761336515513124</v>
      </c>
      <c r="P89" s="52">
        <f t="shared" si="74"/>
        <v>0.24572258966155544</v>
      </c>
    </row>
    <row r="90" spans="1:16" ht="20.100000000000001" customHeight="1" x14ac:dyDescent="0.25">
      <c r="A90" s="38" t="s">
        <v>235</v>
      </c>
      <c r="B90" s="19"/>
      <c r="C90" s="140">
        <v>3.6</v>
      </c>
      <c r="D90" s="247">
        <f t="shared" si="67"/>
        <v>0</v>
      </c>
      <c r="E90" s="215">
        <f t="shared" si="68"/>
        <v>8.4983428231494859E-4</v>
      </c>
      <c r="F90" s="52"/>
      <c r="H90" s="19"/>
      <c r="I90" s="140">
        <v>2.4020000000000001</v>
      </c>
      <c r="J90" s="214">
        <f t="shared" si="69"/>
        <v>0</v>
      </c>
      <c r="K90" s="215">
        <f t="shared" si="70"/>
        <v>6.5327391677420874E-4</v>
      </c>
      <c r="L90" s="52"/>
      <c r="N90" s="40"/>
      <c r="O90" s="143">
        <f t="shared" si="73"/>
        <v>6.6722222222222225</v>
      </c>
      <c r="P90" s="52"/>
    </row>
    <row r="91" spans="1:16" ht="20.100000000000001" customHeight="1" x14ac:dyDescent="0.25">
      <c r="A91" s="38" t="s">
        <v>236</v>
      </c>
      <c r="B91" s="19"/>
      <c r="C91" s="140">
        <v>3.6</v>
      </c>
      <c r="D91" s="247">
        <f t="shared" si="67"/>
        <v>0</v>
      </c>
      <c r="E91" s="215">
        <f t="shared" si="68"/>
        <v>8.4983428231494859E-4</v>
      </c>
      <c r="F91" s="52"/>
      <c r="H91" s="19"/>
      <c r="I91" s="140">
        <v>2.4</v>
      </c>
      <c r="J91" s="214">
        <f>H91/$H$95</f>
        <v>0</v>
      </c>
      <c r="K91" s="215">
        <f>I91/$I$95</f>
        <v>6.5272997512826839E-4</v>
      </c>
      <c r="L91" s="52"/>
      <c r="N91" s="40"/>
      <c r="O91" s="143">
        <f t="shared" si="73"/>
        <v>6.6666666666666661</v>
      </c>
      <c r="P91" s="52"/>
    </row>
    <row r="92" spans="1:16" ht="20.100000000000001" customHeight="1" x14ac:dyDescent="0.25">
      <c r="A92" s="38" t="s">
        <v>205</v>
      </c>
      <c r="B92" s="19">
        <v>0.14000000000000001</v>
      </c>
      <c r="C92" s="140">
        <v>3.88</v>
      </c>
      <c r="D92" s="247">
        <f>B92/$B$95</f>
        <v>3.6055061229220051E-5</v>
      </c>
      <c r="E92" s="215">
        <f>C92/$C$95</f>
        <v>9.1593250427277788E-4</v>
      </c>
      <c r="F92" s="52">
        <f t="shared" si="55"/>
        <v>26.714285714285712</v>
      </c>
      <c r="H92" s="19">
        <v>3.5999999999999997E-2</v>
      </c>
      <c r="I92" s="140">
        <v>1.3619999999999999</v>
      </c>
      <c r="J92" s="214">
        <f>H92/$H$95</f>
        <v>8.4052016991582198E-6</v>
      </c>
      <c r="K92" s="215">
        <f>I92/$I$95</f>
        <v>3.7042426088529232E-4</v>
      </c>
      <c r="L92" s="52">
        <f t="shared" si="71"/>
        <v>36.833333333333329</v>
      </c>
      <c r="N92" s="40">
        <f t="shared" si="72"/>
        <v>2.5714285714285712</v>
      </c>
      <c r="O92" s="143">
        <f t="shared" si="73"/>
        <v>3.5103092783505154</v>
      </c>
      <c r="P92" s="52">
        <f t="shared" si="74"/>
        <v>0.36512027491408949</v>
      </c>
    </row>
    <row r="93" spans="1:16" ht="20.100000000000001" customHeight="1" x14ac:dyDescent="0.25">
      <c r="A93" s="38" t="s">
        <v>237</v>
      </c>
      <c r="B93" s="19"/>
      <c r="C93" s="140">
        <v>1.8</v>
      </c>
      <c r="D93" s="247">
        <f>B93/$B$95</f>
        <v>0</v>
      </c>
      <c r="E93" s="215">
        <f>C93/$C$95</f>
        <v>4.249171411574743E-4</v>
      </c>
      <c r="F93" s="52"/>
      <c r="H93" s="19"/>
      <c r="I93" s="140">
        <v>1.171</v>
      </c>
      <c r="J93" s="214">
        <f>H93/$H$95</f>
        <v>0</v>
      </c>
      <c r="K93" s="215">
        <f>I93/$I$95</f>
        <v>3.18477833698001E-4</v>
      </c>
      <c r="L93" s="52"/>
      <c r="N93" s="40"/>
      <c r="O93" s="143">
        <f t="shared" si="73"/>
        <v>6.5055555555555555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27.130000000001019</v>
      </c>
      <c r="C94" s="22">
        <f>C95-SUM(C68:C93)</f>
        <v>13.489999999999782</v>
      </c>
      <c r="D94" s="247">
        <f>B94/$B$95</f>
        <v>6.9869557939198322E-3</v>
      </c>
      <c r="E94" s="215">
        <f>C94/$C$95</f>
        <v>3.1845179078967977E-3</v>
      </c>
      <c r="F94" s="52">
        <f t="shared" si="55"/>
        <v>-0.50276446737931169</v>
      </c>
      <c r="H94" s="196">
        <f>H95-SUM(H68:H93)</f>
        <v>133.51399999999921</v>
      </c>
      <c r="I94" s="119">
        <f>I95-SUM(I68:I93)</f>
        <v>6.7389999999986685</v>
      </c>
      <c r="J94" s="214">
        <f>H94/$H$95</f>
        <v>3.1172558323927891E-2</v>
      </c>
      <c r="K94" s="215">
        <f>I94/$I$95</f>
        <v>1.8328113759952217E-3</v>
      </c>
      <c r="L94" s="52">
        <f t="shared" ref="L94" si="75">(I94-H94)/H94</f>
        <v>-0.94952589241578633</v>
      </c>
      <c r="N94" s="40">
        <f t="shared" ref="N94" si="76">(H94/B94)*10</f>
        <v>49.212679690377513</v>
      </c>
      <c r="O94" s="143">
        <f t="shared" ref="O94" si="77">(I94/C94)*10</f>
        <v>4.9955522609331187</v>
      </c>
      <c r="P94" s="52">
        <f t="shared" ref="P94" si="78">(O94-N94)/N94</f>
        <v>-0.89849054568126085</v>
      </c>
    </row>
    <row r="95" spans="1:16" ht="26.25" customHeight="1" thickBot="1" x14ac:dyDescent="0.3">
      <c r="A95" s="12" t="s">
        <v>18</v>
      </c>
      <c r="B95" s="17">
        <v>3882.9500000000007</v>
      </c>
      <c r="C95" s="145">
        <v>4236.12</v>
      </c>
      <c r="D95" s="243">
        <f>SUM(D68:D94)</f>
        <v>1</v>
      </c>
      <c r="E95" s="244">
        <f>SUM(E68:E94)</f>
        <v>1.0000000000000002</v>
      </c>
      <c r="F95" s="57">
        <f>(C95-B95)/B95</f>
        <v>9.095404267374009E-2</v>
      </c>
      <c r="G95" s="1"/>
      <c r="H95" s="17">
        <v>4283.061999999999</v>
      </c>
      <c r="I95" s="145">
        <v>3676.8649999999989</v>
      </c>
      <c r="J95" s="255">
        <f>H95/$H$95</f>
        <v>1</v>
      </c>
      <c r="K95" s="244">
        <f>I95/$I$95</f>
        <v>1</v>
      </c>
      <c r="L95" s="57">
        <f>(I95-H95)/H95</f>
        <v>-0.14153355706735046</v>
      </c>
      <c r="M95" s="1"/>
      <c r="N95" s="37">
        <f t="shared" ref="N95:O95" si="79">(H95/B95)*10</f>
        <v>11.030433047038974</v>
      </c>
      <c r="O95" s="150">
        <f t="shared" si="79"/>
        <v>8.6797942456776447</v>
      </c>
      <c r="P95" s="57">
        <f>(O95-N95)/N95</f>
        <v>-0.21310485194344553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P39:P62 F39:F62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8" t="s">
        <v>3</v>
      </c>
      <c r="B4" s="314"/>
      <c r="C4" s="314"/>
      <c r="D4" s="349" t="s">
        <v>1</v>
      </c>
      <c r="E4" s="368"/>
      <c r="F4" s="350" t="s">
        <v>13</v>
      </c>
      <c r="G4" s="350"/>
      <c r="H4" s="369" t="s">
        <v>34</v>
      </c>
      <c r="I4" s="368"/>
      <c r="K4" s="349" t="s">
        <v>19</v>
      </c>
      <c r="L4" s="368"/>
      <c r="M4" s="350" t="s">
        <v>13</v>
      </c>
      <c r="N4" s="350"/>
      <c r="O4" s="369" t="s">
        <v>34</v>
      </c>
      <c r="P4" s="368"/>
      <c r="R4" s="349" t="s">
        <v>22</v>
      </c>
      <c r="S4" s="350"/>
      <c r="T4" s="69" t="s">
        <v>0</v>
      </c>
    </row>
    <row r="5" spans="1:20" x14ac:dyDescent="0.25">
      <c r="A5" s="356"/>
      <c r="B5" s="315"/>
      <c r="C5" s="315"/>
      <c r="D5" s="370" t="s">
        <v>40</v>
      </c>
      <c r="E5" s="371"/>
      <c r="F5" s="372" t="str">
        <f>D5</f>
        <v>jan - mar</v>
      </c>
      <c r="G5" s="372"/>
      <c r="H5" s="370" t="str">
        <f>F5</f>
        <v>jan - mar</v>
      </c>
      <c r="I5" s="371"/>
      <c r="K5" s="370" t="str">
        <f>D5</f>
        <v>jan - mar</v>
      </c>
      <c r="L5" s="371"/>
      <c r="M5" s="372" t="str">
        <f>D5</f>
        <v>jan - mar</v>
      </c>
      <c r="N5" s="372"/>
      <c r="O5" s="370" t="str">
        <f>D5</f>
        <v>jan - mar</v>
      </c>
      <c r="P5" s="371"/>
      <c r="R5" s="370" t="str">
        <f>D5</f>
        <v>jan - mar</v>
      </c>
      <c r="S5" s="372"/>
      <c r="T5" s="67" t="s">
        <v>35</v>
      </c>
    </row>
    <row r="6" spans="1:20" ht="15.75" thickBot="1" x14ac:dyDescent="0.3">
      <c r="A6" s="356"/>
      <c r="B6" s="315"/>
      <c r="C6" s="315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8" t="s">
        <v>2</v>
      </c>
      <c r="B23" s="314"/>
      <c r="C23" s="314"/>
      <c r="D23" s="349" t="s">
        <v>1</v>
      </c>
      <c r="E23" s="368"/>
      <c r="F23" s="350" t="s">
        <v>13</v>
      </c>
      <c r="G23" s="350"/>
      <c r="H23" s="369" t="s">
        <v>34</v>
      </c>
      <c r="I23" s="368"/>
      <c r="J23"/>
      <c r="K23" s="349" t="s">
        <v>19</v>
      </c>
      <c r="L23" s="368"/>
      <c r="M23" s="350" t="s">
        <v>13</v>
      </c>
      <c r="N23" s="350"/>
      <c r="O23" s="369" t="s">
        <v>34</v>
      </c>
      <c r="P23" s="368"/>
      <c r="Q23"/>
      <c r="R23" s="349" t="s">
        <v>22</v>
      </c>
      <c r="S23" s="350"/>
      <c r="T23" s="69" t="s">
        <v>0</v>
      </c>
    </row>
    <row r="24" spans="1:20" s="3" customFormat="1" ht="15" customHeight="1" x14ac:dyDescent="0.25">
      <c r="A24" s="356"/>
      <c r="B24" s="315"/>
      <c r="C24" s="315"/>
      <c r="D24" s="370" t="s">
        <v>40</v>
      </c>
      <c r="E24" s="371"/>
      <c r="F24" s="372" t="str">
        <f>D24</f>
        <v>jan - mar</v>
      </c>
      <c r="G24" s="372"/>
      <c r="H24" s="370" t="str">
        <f>F24</f>
        <v>jan - mar</v>
      </c>
      <c r="I24" s="371"/>
      <c r="J24"/>
      <c r="K24" s="370" t="str">
        <f>D24</f>
        <v>jan - mar</v>
      </c>
      <c r="L24" s="371"/>
      <c r="M24" s="372" t="str">
        <f>D24</f>
        <v>jan - mar</v>
      </c>
      <c r="N24" s="372"/>
      <c r="O24" s="370" t="str">
        <f>D24</f>
        <v>jan - mar</v>
      </c>
      <c r="P24" s="371"/>
      <c r="Q24"/>
      <c r="R24" s="370" t="str">
        <f>D24</f>
        <v>jan - mar</v>
      </c>
      <c r="S24" s="372"/>
      <c r="T24" s="67" t="s">
        <v>35</v>
      </c>
    </row>
    <row r="25" spans="1:20" ht="15.75" customHeight="1" thickBot="1" x14ac:dyDescent="0.3">
      <c r="A25" s="356"/>
      <c r="B25" s="315"/>
      <c r="C25" s="315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8" t="s">
        <v>2</v>
      </c>
      <c r="B42" s="314"/>
      <c r="C42" s="314"/>
      <c r="D42" s="349" t="s">
        <v>1</v>
      </c>
      <c r="E42" s="368"/>
      <c r="F42" s="350" t="s">
        <v>13</v>
      </c>
      <c r="G42" s="350"/>
      <c r="H42" s="369" t="s">
        <v>34</v>
      </c>
      <c r="I42" s="368"/>
      <c r="K42" s="349" t="s">
        <v>19</v>
      </c>
      <c r="L42" s="368"/>
      <c r="M42" s="350" t="s">
        <v>13</v>
      </c>
      <c r="N42" s="350"/>
      <c r="O42" s="369" t="s">
        <v>34</v>
      </c>
      <c r="P42" s="368"/>
      <c r="R42" s="349" t="s">
        <v>22</v>
      </c>
      <c r="S42" s="350"/>
      <c r="T42" s="69" t="s">
        <v>0</v>
      </c>
    </row>
    <row r="43" spans="1:20" ht="15" customHeight="1" x14ac:dyDescent="0.25">
      <c r="A43" s="356"/>
      <c r="B43" s="315"/>
      <c r="C43" s="315"/>
      <c r="D43" s="370" t="s">
        <v>40</v>
      </c>
      <c r="E43" s="371"/>
      <c r="F43" s="372" t="str">
        <f>D43</f>
        <v>jan - mar</v>
      </c>
      <c r="G43" s="372"/>
      <c r="H43" s="370" t="str">
        <f>F43</f>
        <v>jan - mar</v>
      </c>
      <c r="I43" s="371"/>
      <c r="K43" s="370" t="str">
        <f>D43</f>
        <v>jan - mar</v>
      </c>
      <c r="L43" s="371"/>
      <c r="M43" s="372" t="str">
        <f>D43</f>
        <v>jan - mar</v>
      </c>
      <c r="N43" s="372"/>
      <c r="O43" s="370" t="str">
        <f>D43</f>
        <v>jan - mar</v>
      </c>
      <c r="P43" s="371"/>
      <c r="R43" s="370" t="str">
        <f>D43</f>
        <v>jan - mar</v>
      </c>
      <c r="S43" s="372"/>
      <c r="T43" s="67" t="s">
        <v>35</v>
      </c>
    </row>
    <row r="44" spans="1:20" ht="15.75" customHeight="1" thickBot="1" x14ac:dyDescent="0.3">
      <c r="A44" s="356"/>
      <c r="B44" s="315"/>
      <c r="C44" s="315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3" workbookViewId="0">
      <selection activeCell="Y15" sqref="Y15"/>
    </sheetView>
  </sheetViews>
  <sheetFormatPr defaultRowHeight="15" x14ac:dyDescent="0.25"/>
  <cols>
    <col min="1" max="1" width="19.42578125" bestFit="1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19" t="s">
        <v>3</v>
      </c>
      <c r="B3" s="321">
        <v>2007</v>
      </c>
      <c r="C3" s="316">
        <v>2008</v>
      </c>
      <c r="D3" s="316">
        <v>2009</v>
      </c>
      <c r="E3" s="316">
        <v>2010</v>
      </c>
      <c r="F3" s="316">
        <v>2011</v>
      </c>
      <c r="G3" s="316">
        <v>2012</v>
      </c>
      <c r="H3" s="316">
        <v>2013</v>
      </c>
      <c r="I3" s="316">
        <v>2014</v>
      </c>
      <c r="J3" s="316">
        <v>2015</v>
      </c>
      <c r="K3" s="316">
        <v>2016</v>
      </c>
      <c r="L3" s="327">
        <v>2017</v>
      </c>
      <c r="M3" s="316">
        <v>2018</v>
      </c>
      <c r="N3" s="316">
        <v>2019</v>
      </c>
      <c r="O3" s="314">
        <v>2020</v>
      </c>
      <c r="P3" s="316">
        <v>2021</v>
      </c>
      <c r="Q3" s="314">
        <v>2022</v>
      </c>
      <c r="R3" s="331">
        <v>2023</v>
      </c>
      <c r="S3" s="271" t="s">
        <v>49</v>
      </c>
      <c r="T3" s="323" t="s">
        <v>154</v>
      </c>
      <c r="U3" s="324"/>
      <c r="V3" s="329" t="s">
        <v>146</v>
      </c>
      <c r="W3" s="330"/>
    </row>
    <row r="4" spans="1:37" ht="31.5" customHeight="1" thickBot="1" x14ac:dyDescent="0.3">
      <c r="A4" s="320"/>
      <c r="B4" s="322"/>
      <c r="C4" s="318"/>
      <c r="D4" s="318"/>
      <c r="E4" s="318"/>
      <c r="F4" s="318"/>
      <c r="G4" s="318"/>
      <c r="H4" s="318"/>
      <c r="I4" s="318"/>
      <c r="J4" s="318"/>
      <c r="K4" s="318"/>
      <c r="L4" s="328"/>
      <c r="M4" s="318"/>
      <c r="N4" s="318"/>
      <c r="O4" s="315"/>
      <c r="P4" s="318"/>
      <c r="Q4" s="315"/>
      <c r="R4" s="332"/>
      <c r="S4" s="174" t="s">
        <v>147</v>
      </c>
      <c r="T4" s="127">
        <v>2023</v>
      </c>
      <c r="U4" s="264">
        <v>2024</v>
      </c>
      <c r="V4" s="297" t="s">
        <v>156</v>
      </c>
      <c r="W4" s="298" t="s">
        <v>155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938963.28799999994</v>
      </c>
      <c r="R6" s="147">
        <v>927571.21499999834</v>
      </c>
      <c r="S6" s="100"/>
      <c r="T6" s="115">
        <v>361616.94400000002</v>
      </c>
      <c r="U6" s="147">
        <v>375947.13199999998</v>
      </c>
      <c r="V6" s="112">
        <v>940065.64000000025</v>
      </c>
      <c r="W6" s="147">
        <v>941508.29099999997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1.4051051738465463E-2</v>
      </c>
      <c r="R7" s="278">
        <f>(R6-P6)/P6</f>
        <v>1.7479683753883286E-3</v>
      </c>
      <c r="T7" s="118"/>
      <c r="U7" s="278">
        <f>(U6-T6)/T6</f>
        <v>3.962808778119635E-2</v>
      </c>
      <c r="W7" s="278">
        <f>(W6-V6)/V6</f>
        <v>1.5346279436398943E-3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47">
        <v>199089.788</v>
      </c>
      <c r="S8" s="100"/>
      <c r="T8" s="115">
        <v>86628.126999999979</v>
      </c>
      <c r="U8" s="147">
        <v>60652.161000000007</v>
      </c>
      <c r="V8" s="112">
        <v>213004.755</v>
      </c>
      <c r="W8" s="147">
        <v>172537.42100000003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8">
        <f t="shared" si="1"/>
        <v>0.22420175413871041</v>
      </c>
      <c r="R9" s="281">
        <v>198852.91799999989</v>
      </c>
      <c r="S9" s="10"/>
      <c r="T9" s="116"/>
      <c r="U9" s="281">
        <f>(U8-T8)/T8</f>
        <v>-0.2998560271307722</v>
      </c>
      <c r="V9" s="299"/>
      <c r="W9" s="281">
        <f>(W8-V8)/V8</f>
        <v>-0.18998324239287509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282">
        <f t="shared" si="3"/>
        <v>733619.6129999999</v>
      </c>
      <c r="R10" s="140">
        <f t="shared" si="3"/>
        <v>728481.42699999828</v>
      </c>
      <c r="T10" s="117">
        <f>T6-T8</f>
        <v>274988.81700000004</v>
      </c>
      <c r="U10" s="140">
        <f>U6-U8</f>
        <v>315294.97099999996</v>
      </c>
      <c r="V10" s="119">
        <f>V6-V8</f>
        <v>727060.88500000024</v>
      </c>
      <c r="W10" s="140">
        <f>W6-W8</f>
        <v>768970.86999999988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88">
        <f t="shared" si="4"/>
        <v>9.8967189172580669E-2</v>
      </c>
      <c r="Q11" s="288">
        <f t="shared" si="4"/>
        <v>-3.2439671103858467E-2</v>
      </c>
      <c r="R11" s="281">
        <f>(R10-P10)/P10</f>
        <v>-3.9216350527355719E-2</v>
      </c>
      <c r="S11" s="10"/>
      <c r="T11" s="116"/>
      <c r="U11" s="281">
        <f>(U10-T10)/T10</f>
        <v>0.14657379321719805</v>
      </c>
      <c r="V11" s="299"/>
      <c r="W11" s="281">
        <f>(W10-V10)/V10</f>
        <v>5.7643019813945325E-2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4.1743594894992953</v>
      </c>
      <c r="U12" s="285">
        <f t="shared" si="5"/>
        <v>6.1984128150025839</v>
      </c>
      <c r="V12" s="103">
        <f>V6/V8</f>
        <v>4.4133551854276689</v>
      </c>
      <c r="W12" s="285">
        <f>W6/W8</f>
        <v>5.4568353087878823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19" t="s">
        <v>2</v>
      </c>
      <c r="B14" s="321">
        <v>2007</v>
      </c>
      <c r="C14" s="316">
        <v>2008</v>
      </c>
      <c r="D14" s="316">
        <v>2009</v>
      </c>
      <c r="E14" s="316">
        <v>2010</v>
      </c>
      <c r="F14" s="316">
        <v>2011</v>
      </c>
      <c r="G14" s="316">
        <v>2012</v>
      </c>
      <c r="H14" s="316">
        <v>2013</v>
      </c>
      <c r="I14" s="316">
        <v>2014</v>
      </c>
      <c r="J14" s="316">
        <v>2015</v>
      </c>
      <c r="K14" s="325">
        <v>2016</v>
      </c>
      <c r="L14" s="327">
        <v>2017</v>
      </c>
      <c r="M14" s="316">
        <v>2018</v>
      </c>
      <c r="N14" s="316">
        <v>2019</v>
      </c>
      <c r="O14" s="314">
        <v>2020</v>
      </c>
      <c r="P14" s="316">
        <v>2021</v>
      </c>
      <c r="Q14" s="316">
        <v>2022</v>
      </c>
      <c r="R14" s="331">
        <v>2023</v>
      </c>
      <c r="S14" s="128" t="s">
        <v>49</v>
      </c>
      <c r="T14" s="323" t="str">
        <f>T3</f>
        <v>jan-mai</v>
      </c>
      <c r="U14" s="324"/>
      <c r="V14" s="329" t="s">
        <v>146</v>
      </c>
      <c r="W14" s="330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0"/>
      <c r="B15" s="322"/>
      <c r="C15" s="318"/>
      <c r="D15" s="318"/>
      <c r="E15" s="318"/>
      <c r="F15" s="318"/>
      <c r="G15" s="318"/>
      <c r="H15" s="318"/>
      <c r="I15" s="318"/>
      <c r="J15" s="318"/>
      <c r="K15" s="326"/>
      <c r="L15" s="328"/>
      <c r="M15" s="318"/>
      <c r="N15" s="318"/>
      <c r="O15" s="315"/>
      <c r="P15" s="318"/>
      <c r="Q15" s="317"/>
      <c r="R15" s="332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jun 2022 a mai 2023</v>
      </c>
      <c r="W15" s="298" t="str">
        <f>W4</f>
        <v>jun 2023 a mai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47">
        <v>407506.523999998</v>
      </c>
      <c r="S17" s="100"/>
      <c r="T17" s="115">
        <v>161264.20000000004</v>
      </c>
      <c r="U17" s="147">
        <v>168614.66300000003</v>
      </c>
      <c r="V17" s="119">
        <v>412943.99400000006</v>
      </c>
      <c r="W17" s="140">
        <v>414463.875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8.6341308222622926E-2</v>
      </c>
      <c r="Q18" s="276">
        <f t="shared" si="6"/>
        <v>-2.2903938914143312E-2</v>
      </c>
      <c r="R18" s="278">
        <f>(R17-P17)/P17</f>
        <v>-4.781222553919344E-2</v>
      </c>
      <c r="T18" s="118"/>
      <c r="U18" s="278"/>
      <c r="V18" s="116"/>
      <c r="W18" s="102">
        <f>(W17-V17)/V17</f>
        <v>3.6805983912674015E-3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47">
        <v>196161.88799999977</v>
      </c>
      <c r="S19" s="100"/>
      <c r="T19" s="115">
        <v>85222.539999999979</v>
      </c>
      <c r="U19" s="147">
        <v>59791.025000000009</v>
      </c>
      <c r="V19" s="112">
        <v>209968.44699999996</v>
      </c>
      <c r="W19" s="147">
        <v>170390.84200000006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0.22527490908611841</v>
      </c>
      <c r="R20" s="281">
        <f>(R19-P19)/P19</f>
        <v>0.18646461341352569</v>
      </c>
      <c r="S20" s="10"/>
      <c r="T20" s="116"/>
      <c r="U20" s="281">
        <f>(U19-T19)/T19</f>
        <v>-0.29841301374026141</v>
      </c>
      <c r="V20" s="299"/>
      <c r="W20" s="281">
        <f>(W19-V19)/V19</f>
        <v>-0.18849310725244303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262635.54499999993</v>
      </c>
      <c r="Q21" s="154">
        <f t="shared" ref="Q21" si="9">Q17-Q19</f>
        <v>215587.97500000009</v>
      </c>
      <c r="R21" s="140">
        <f t="shared" ref="R21" si="10">R17-R19</f>
        <v>211344.63599999822</v>
      </c>
      <c r="T21" s="117">
        <f>T17-T19</f>
        <v>76041.660000000062</v>
      </c>
      <c r="U21" s="140">
        <f>U17-U19</f>
        <v>108823.63800000002</v>
      </c>
      <c r="V21" s="119">
        <f>V17-V19</f>
        <v>202975.54700000011</v>
      </c>
      <c r="W21" s="140">
        <f>W17-W19</f>
        <v>244073.03299999994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0.14384557676441376</v>
      </c>
      <c r="Q22" s="279">
        <f t="shared" si="11"/>
        <v>-0.17913633891406378</v>
      </c>
      <c r="R22" s="281">
        <f>(R21-P21)/P21</f>
        <v>-0.19529309713200366</v>
      </c>
      <c r="S22" s="10"/>
      <c r="T22" s="116"/>
      <c r="U22" s="281">
        <f>(U21-T21)/T21</f>
        <v>0.43110550190513902</v>
      </c>
      <c r="V22" s="299"/>
      <c r="W22" s="281">
        <f>(W21-V21)/V21</f>
        <v>0.20247505971741417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1.8922716924419301</v>
      </c>
      <c r="U23" s="285">
        <f>(U17/U19)</f>
        <v>2.8200664397374022</v>
      </c>
      <c r="V23" s="103">
        <f>V17/V19</f>
        <v>1.9666954721058643</v>
      </c>
      <c r="W23" s="285">
        <f>W17/W19</f>
        <v>2.4324304647781472</v>
      </c>
    </row>
    <row r="24" spans="1:37" ht="30" customHeight="1" thickBot="1" x14ac:dyDescent="0.3"/>
    <row r="25" spans="1:37" ht="22.5" customHeight="1" x14ac:dyDescent="0.25">
      <c r="A25" s="319" t="s">
        <v>15</v>
      </c>
      <c r="B25" s="321">
        <v>2007</v>
      </c>
      <c r="C25" s="316">
        <v>2008</v>
      </c>
      <c r="D25" s="316">
        <v>2009</v>
      </c>
      <c r="E25" s="316">
        <v>2010</v>
      </c>
      <c r="F25" s="316">
        <v>2011</v>
      </c>
      <c r="G25" s="316">
        <v>2012</v>
      </c>
      <c r="H25" s="316">
        <v>2013</v>
      </c>
      <c r="I25" s="316">
        <v>2014</v>
      </c>
      <c r="J25" s="316">
        <v>2015</v>
      </c>
      <c r="K25" s="325">
        <v>2016</v>
      </c>
      <c r="L25" s="327">
        <v>2017</v>
      </c>
      <c r="M25" s="316">
        <v>2018</v>
      </c>
      <c r="N25" s="316">
        <v>2019</v>
      </c>
      <c r="O25" s="314">
        <v>2020</v>
      </c>
      <c r="P25" s="314">
        <v>2021</v>
      </c>
      <c r="Q25" s="316">
        <v>2022</v>
      </c>
      <c r="R25" s="331">
        <v>2023</v>
      </c>
      <c r="S25" s="128" t="s">
        <v>49</v>
      </c>
      <c r="T25" s="323" t="str">
        <f>T14</f>
        <v>jan-mai</v>
      </c>
      <c r="U25" s="324"/>
      <c r="V25" s="329" t="s">
        <v>146</v>
      </c>
      <c r="W25" s="330"/>
    </row>
    <row r="26" spans="1:37" ht="31.5" customHeight="1" thickBot="1" x14ac:dyDescent="0.3">
      <c r="A26" s="320"/>
      <c r="B26" s="322"/>
      <c r="C26" s="318"/>
      <c r="D26" s="318"/>
      <c r="E26" s="318"/>
      <c r="F26" s="318"/>
      <c r="G26" s="318"/>
      <c r="H26" s="318"/>
      <c r="I26" s="318"/>
      <c r="J26" s="318"/>
      <c r="K26" s="326"/>
      <c r="L26" s="328"/>
      <c r="M26" s="318"/>
      <c r="N26" s="318"/>
      <c r="O26" s="315"/>
      <c r="P26" s="315"/>
      <c r="Q26" s="318"/>
      <c r="R26" s="332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jun 2022 a mai 2023</v>
      </c>
      <c r="W26" s="298" t="str">
        <f>W4</f>
        <v>jun 2023 a mai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47">
        <v>520064.69099999964</v>
      </c>
      <c r="S28" s="100"/>
      <c r="T28" s="115">
        <v>200352.74400000012</v>
      </c>
      <c r="U28" s="147">
        <v>207332.46900000007</v>
      </c>
      <c r="V28" s="112">
        <v>527121.64599999995</v>
      </c>
      <c r="W28" s="147">
        <v>527044.4160000002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4.5810259040420201E-2</v>
      </c>
      <c r="R29" s="278">
        <f>(R28-P28)/P28</f>
        <v>4.434011749143945E-2</v>
      </c>
      <c r="T29" s="118"/>
      <c r="U29" s="278">
        <f>(U28-T28)/T28</f>
        <v>3.4837181965423659E-2</v>
      </c>
      <c r="W29" s="278">
        <f>(W28-V28)/V28</f>
        <v>-1.4651267043537148E-4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2691.03</v>
      </c>
      <c r="S30" s="100"/>
      <c r="T30" s="115">
        <v>1405.5869999999998</v>
      </c>
      <c r="U30" s="147">
        <v>861.13599999999997</v>
      </c>
      <c r="V30" s="112">
        <v>3036.3079999999995</v>
      </c>
      <c r="W30" s="147">
        <v>2146.5790000000002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(R30-P30)/P30</f>
        <v>0.11954632877351722</v>
      </c>
      <c r="S31" s="10"/>
      <c r="T31" s="116"/>
      <c r="U31" s="281">
        <f>(U30-T30)/T30</f>
        <v>-0.38734777712087537</v>
      </c>
      <c r="V31" s="299"/>
      <c r="W31" s="281">
        <f>(W30-V30)/V30</f>
        <v>-0.29302989024828824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518031.63800000027</v>
      </c>
      <c r="R32" s="140">
        <f t="shared" ref="R32" si="16">(R28-R30)</f>
        <v>517373.66099999961</v>
      </c>
      <c r="T32" s="117">
        <f>T28-T30</f>
        <v>198947.15700000012</v>
      </c>
      <c r="U32" s="140">
        <f>U28-U30</f>
        <v>206471.33300000007</v>
      </c>
      <c r="V32" s="119">
        <f>V28-V30</f>
        <v>524085.33799999993</v>
      </c>
      <c r="W32" s="140">
        <f>W28-W30</f>
        <v>524897.83700000017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4.5303039885306998E-2</v>
      </c>
      <c r="R33" s="281">
        <f>(R32-P32)/P32</f>
        <v>4.3975350014991976E-2</v>
      </c>
      <c r="S33" s="10"/>
      <c r="T33" s="116"/>
      <c r="U33" s="281">
        <f>(U32-T32)/T32</f>
        <v>3.7819972466356704E-2</v>
      </c>
      <c r="V33" s="299"/>
      <c r="W33" s="281">
        <f>(W32-V32)/V32</f>
        <v>1.5503181277707174E-3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142.54026538378639</v>
      </c>
      <c r="U34" s="285">
        <f>(U28/U30)</f>
        <v>240.76623088571384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A47" workbookViewId="0">
      <selection activeCell="AG51" sqref="AG51:AH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72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72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36" t="s">
        <v>148</v>
      </c>
      <c r="AK4" s="333" t="s">
        <v>72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36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37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37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238037.11999999985</v>
      </c>
      <c r="P7" s="112">
        <v>224820.05999999997</v>
      </c>
      <c r="Q7" s="61">
        <f>IF(P7="","",(P7-O7)/O7)</f>
        <v>-5.5525205480556519E-2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63035.427000000003</v>
      </c>
      <c r="AH7" s="112">
        <v>64824.128999999914</v>
      </c>
      <c r="AI7" s="61">
        <f>IF(AH7="","",(AH7-AG7)/AG7)</f>
        <v>2.8376138389606054E-2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2.6481343329981493</v>
      </c>
      <c r="AY7" s="156">
        <f>(AH7/P7)*10</f>
        <v>2.8833783337661205</v>
      </c>
      <c r="AZ7" s="61">
        <f t="shared" ref="AZ7:AZ23" si="1">IF(AY7="","",(AY7-AX7)/AX7)</f>
        <v>8.8833862329647781E-2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229347.30999999968</v>
      </c>
      <c r="P8" s="119">
        <v>266874.33000000083</v>
      </c>
      <c r="Q8" s="52">
        <f t="shared" ref="Q8:Q23" si="2">IF(P8="","",(P8-O8)/O8)</f>
        <v>0.16362528952269467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65965.965999999986</v>
      </c>
      <c r="AH8" s="119">
        <v>72055.071000000069</v>
      </c>
      <c r="AI8" s="52">
        <f t="shared" ref="AI8:AI23" si="3">IF(AH8="","",(AH8-AG8)/AG8)</f>
        <v>9.2306766189099457E-2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2.8762476438027584</v>
      </c>
      <c r="AY8" s="157">
        <f>IF(AH8="","",(AH8/P8)*10)</f>
        <v>2.6999626003744854</v>
      </c>
      <c r="AZ8" s="52">
        <f t="shared" si="1"/>
        <v>-6.1289939274909645E-2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291533.7800000002</v>
      </c>
      <c r="P9" s="119">
        <v>288511.96999999986</v>
      </c>
      <c r="Q9" s="52">
        <f t="shared" si="2"/>
        <v>-1.0365213938502581E-2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82953.654999999882</v>
      </c>
      <c r="AH9" s="119">
        <v>76492.121999999945</v>
      </c>
      <c r="AI9" s="52">
        <f t="shared" si="3"/>
        <v>-7.7893288728506857E-2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2.8454217209408745</v>
      </c>
      <c r="AY9" s="157">
        <f t="shared" ref="AY9:AY18" si="4">IF(AH9="","",(AH9/P9)*10)</f>
        <v>2.6512633773912393</v>
      </c>
      <c r="AZ9" s="52">
        <f t="shared" si="1"/>
        <v>-6.823534877825925E-2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241944.08000000019</v>
      </c>
      <c r="P10" s="119">
        <v>321338.07999999984</v>
      </c>
      <c r="Q10" s="52">
        <f t="shared" si="2"/>
        <v>0.32815020727103383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68809.887000000133</v>
      </c>
      <c r="AH10" s="119">
        <v>82598.034000000029</v>
      </c>
      <c r="AI10" s="52">
        <f t="shared" si="3"/>
        <v>0.20038031743897311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2.8440409453291879</v>
      </c>
      <c r="AY10" s="157">
        <f t="shared" si="4"/>
        <v>2.5704402665255257</v>
      </c>
      <c r="AZ10" s="52">
        <f t="shared" si="1"/>
        <v>-9.6201385304596557E-2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282268.96999999991</v>
      </c>
      <c r="P11" s="119">
        <v>312863.07999999978</v>
      </c>
      <c r="Q11" s="52">
        <f t="shared" si="2"/>
        <v>0.10838637346499645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80852.009000000093</v>
      </c>
      <c r="AH11" s="119">
        <v>79977.776000000013</v>
      </c>
      <c r="AI11" s="52">
        <f t="shared" si="3"/>
        <v>-1.081275543814971E-2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2.864360506930681</v>
      </c>
      <c r="AY11" s="157">
        <f t="shared" si="4"/>
        <v>2.5563187577134405</v>
      </c>
      <c r="AZ11" s="52">
        <f t="shared" si="1"/>
        <v>-0.10754293967951822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304001.34999999951</v>
      </c>
      <c r="P12" s="119"/>
      <c r="Q12" s="52" t="str">
        <f t="shared" si="2"/>
        <v/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86251.383000000103</v>
      </c>
      <c r="AH12" s="119"/>
      <c r="AI12" s="52" t="str">
        <f t="shared" si="3"/>
        <v/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2.8372039466272185</v>
      </c>
      <c r="AY12" s="157" t="str">
        <f t="shared" si="4"/>
        <v/>
      </c>
      <c r="AZ12" s="52" t="str">
        <f t="shared" si="1"/>
        <v/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294200.75000000006</v>
      </c>
      <c r="P13" s="119"/>
      <c r="Q13" s="52" t="str">
        <f t="shared" si="2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86563.237999999983</v>
      </c>
      <c r="AH13" s="119"/>
      <c r="AI13" s="52" t="str">
        <f t="shared" si="3"/>
        <v/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2.942318739840057</v>
      </c>
      <c r="AY13" s="157" t="str">
        <f t="shared" si="4"/>
        <v/>
      </c>
      <c r="AZ13" s="52" t="str">
        <f t="shared" si="1"/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263355.91999999993</v>
      </c>
      <c r="P14" s="119"/>
      <c r="Q14" s="52" t="str">
        <f t="shared" si="2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67826.147000000055</v>
      </c>
      <c r="AH14" s="119"/>
      <c r="AI14" s="52" t="str">
        <f t="shared" si="3"/>
        <v/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2.5754555659884186</v>
      </c>
      <c r="AY14" s="157" t="str">
        <f t="shared" si="4"/>
        <v/>
      </c>
      <c r="AZ14" s="52" t="str">
        <f t="shared" si="1"/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264812.37000000011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91382.118000000002</v>
      </c>
      <c r="AG15" s="154">
        <v>79203.641999999993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3.0145406153419558</v>
      </c>
      <c r="AX15" s="157">
        <f t="shared" si="0"/>
        <v>2.9909343736472715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282901.56999999966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94985.397999999841</v>
      </c>
      <c r="AG16" s="154">
        <v>89107.522999999928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3.1816049906489896</v>
      </c>
      <c r="AX16" s="157">
        <f t="shared" si="0"/>
        <v>3.1497712437580332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295647.56000000046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103988.54699999987</v>
      </c>
      <c r="AG17" s="154">
        <v>93857.311000000118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3.0627226019892806</v>
      </c>
      <c r="AX17" s="157">
        <f t="shared" si="0"/>
        <v>3.1746350620989388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199821.28999999975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65495.567999999992</v>
      </c>
      <c r="AG18" s="154">
        <v>62751.915000000074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3.0190129095735259</v>
      </c>
      <c r="AX18" s="157">
        <f t="shared" si="0"/>
        <v>3.140401856078507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154</v>
      </c>
      <c r="B19" s="167">
        <f>SUM(B7:B11)</f>
        <v>1009283.8299999998</v>
      </c>
      <c r="C19" s="168">
        <f t="shared" ref="C19:P19" si="5">SUM(C7:C11)</f>
        <v>1099317.7399999998</v>
      </c>
      <c r="D19" s="168">
        <f t="shared" si="5"/>
        <v>1320194.42</v>
      </c>
      <c r="E19" s="168">
        <f t="shared" si="5"/>
        <v>1256886.3599999996</v>
      </c>
      <c r="F19" s="168">
        <f t="shared" si="5"/>
        <v>1081347.4400000002</v>
      </c>
      <c r="G19" s="168">
        <f t="shared" si="5"/>
        <v>1114596.5199999998</v>
      </c>
      <c r="H19" s="168">
        <f t="shared" si="5"/>
        <v>1089145.2299999997</v>
      </c>
      <c r="I19" s="168">
        <f t="shared" si="5"/>
        <v>1106698.6500000001</v>
      </c>
      <c r="J19" s="168">
        <f t="shared" si="5"/>
        <v>1242617.6199999999</v>
      </c>
      <c r="K19" s="168">
        <f t="shared" si="5"/>
        <v>1201315.78</v>
      </c>
      <c r="L19" s="168">
        <f t="shared" si="5"/>
        <v>1162913.2399999993</v>
      </c>
      <c r="M19" s="168">
        <f t="shared" si="5"/>
        <v>1355560.8699999996</v>
      </c>
      <c r="N19" s="168">
        <f t="shared" si="5"/>
        <v>1294231.2599999998</v>
      </c>
      <c r="O19" s="169">
        <f t="shared" si="5"/>
        <v>1283131.2599999998</v>
      </c>
      <c r="P19" s="167">
        <f t="shared" si="5"/>
        <v>1414407.5200000003</v>
      </c>
      <c r="Q19" s="61">
        <f t="shared" si="2"/>
        <v>0.10230929920606914</v>
      </c>
      <c r="R19" s="171"/>
      <c r="S19" s="170"/>
      <c r="T19" s="167">
        <f>SUM(T7:T11)</f>
        <v>221056.23100000003</v>
      </c>
      <c r="U19" s="168">
        <f t="shared" ref="U19:AG19" si="6">SUM(U7:U11)</f>
        <v>229577.43499999997</v>
      </c>
      <c r="V19" s="168">
        <f t="shared" si="6"/>
        <v>251012.67700000003</v>
      </c>
      <c r="W19" s="168">
        <f t="shared" si="6"/>
        <v>260519.94700000013</v>
      </c>
      <c r="X19" s="168">
        <f t="shared" si="6"/>
        <v>259095.72699999996</v>
      </c>
      <c r="Y19" s="168">
        <f t="shared" si="6"/>
        <v>271499.75799999991</v>
      </c>
      <c r="Z19" s="168">
        <f t="shared" si="6"/>
        <v>259966.40600000002</v>
      </c>
      <c r="AA19" s="168">
        <f t="shared" si="6"/>
        <v>283171.31199999998</v>
      </c>
      <c r="AB19" s="168">
        <f t="shared" si="6"/>
        <v>305092.973</v>
      </c>
      <c r="AC19" s="168">
        <f t="shared" si="6"/>
        <v>309571.92099999991</v>
      </c>
      <c r="AD19" s="168">
        <f t="shared" si="6"/>
        <v>303223.45099999988</v>
      </c>
      <c r="AE19" s="168">
        <f t="shared" si="6"/>
        <v>363376.35100000014</v>
      </c>
      <c r="AF19" s="168">
        <f t="shared" si="6"/>
        <v>360514.592</v>
      </c>
      <c r="AG19" s="168">
        <f t="shared" si="6"/>
        <v>361616.94400000008</v>
      </c>
      <c r="AH19" s="169">
        <f t="shared" ref="AH19" si="7">SUM(AH7:AH10)</f>
        <v>295969.35599999997</v>
      </c>
      <c r="AI19" s="61">
        <f t="shared" si="3"/>
        <v>-0.18153902655623375</v>
      </c>
      <c r="AK19" s="172">
        <f t="shared" si="0"/>
        <v>2.1902286000163111</v>
      </c>
      <c r="AL19" s="173">
        <f t="shared" si="0"/>
        <v>2.088362869501224</v>
      </c>
      <c r="AM19" s="173">
        <f t="shared" si="0"/>
        <v>1.9013311463625189</v>
      </c>
      <c r="AN19" s="173">
        <f t="shared" si="0"/>
        <v>2.0727406652738294</v>
      </c>
      <c r="AO19" s="173">
        <f t="shared" si="0"/>
        <v>2.3960451323581986</v>
      </c>
      <c r="AP19" s="173">
        <f t="shared" si="0"/>
        <v>2.4358568605615236</v>
      </c>
      <c r="AQ19" s="173">
        <f t="shared" si="0"/>
        <v>2.3868846765274827</v>
      </c>
      <c r="AR19" s="173">
        <f t="shared" si="0"/>
        <v>2.5587029676054991</v>
      </c>
      <c r="AS19" s="173">
        <f t="shared" si="0"/>
        <v>2.4552442206637952</v>
      </c>
      <c r="AT19" s="173">
        <f t="shared" si="0"/>
        <v>2.576940436094163</v>
      </c>
      <c r="AU19" s="173">
        <f t="shared" si="0"/>
        <v>2.6074468891591609</v>
      </c>
      <c r="AV19" s="173">
        <f t="shared" si="0"/>
        <v>2.6806347028887032</v>
      </c>
      <c r="AW19" s="173">
        <f t="shared" si="0"/>
        <v>2.7855500260440325</v>
      </c>
      <c r="AX19" s="173">
        <f t="shared" si="0"/>
        <v>2.8182381278747752</v>
      </c>
      <c r="AY19" s="156">
        <f>(AH19/P19)*10</f>
        <v>2.0925323983005968</v>
      </c>
      <c r="AZ19" s="61">
        <f t="shared" si="1"/>
        <v>-0.25750333954974591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8">SUM(E7:E9)</f>
        <v>705578.6</v>
      </c>
      <c r="F20" s="154">
        <f t="shared" si="8"/>
        <v>632916.85000000009</v>
      </c>
      <c r="G20" s="154">
        <f t="shared" si="8"/>
        <v>633325.84999999986</v>
      </c>
      <c r="H20" s="154">
        <f t="shared" si="8"/>
        <v>600973.71999999986</v>
      </c>
      <c r="I20" s="154">
        <f t="shared" si="8"/>
        <v>621189.68999999983</v>
      </c>
      <c r="J20" s="154">
        <f t="shared" si="8"/>
        <v>700212.19</v>
      </c>
      <c r="K20" s="154">
        <f t="shared" si="8"/>
        <v>677164.05</v>
      </c>
      <c r="L20" s="154">
        <f t="shared" si="8"/>
        <v>711594.16999999958</v>
      </c>
      <c r="M20" s="154">
        <f t="shared" si="8"/>
        <v>777932.75999999954</v>
      </c>
      <c r="N20" s="154">
        <f t="shared" si="8"/>
        <v>755568.75999999954</v>
      </c>
      <c r="O20" s="154">
        <f t="shared" si="8"/>
        <v>758918.20999999973</v>
      </c>
      <c r="P20" s="119">
        <f>IF(P9="","",SUM(P7:P9))</f>
        <v>780206.36000000068</v>
      </c>
      <c r="Q20" s="61">
        <f t="shared" si="2"/>
        <v>2.8050651202586062E-2</v>
      </c>
      <c r="S20" s="109" t="s">
        <v>85</v>
      </c>
      <c r="T20" s="117">
        <f t="shared" ref="T20:AG20" si="9">SUM(T7:T9)</f>
        <v>127825.96000000005</v>
      </c>
      <c r="U20" s="154">
        <f t="shared" si="9"/>
        <v>131829.77699999997</v>
      </c>
      <c r="V20" s="154">
        <f t="shared" si="9"/>
        <v>147637.00799999994</v>
      </c>
      <c r="W20" s="154">
        <f t="shared" si="9"/>
        <v>147798.02600000007</v>
      </c>
      <c r="X20" s="154">
        <f t="shared" si="9"/>
        <v>150261.35799999989</v>
      </c>
      <c r="Y20" s="154">
        <f t="shared" si="9"/>
        <v>154060.902</v>
      </c>
      <c r="Z20" s="154">
        <f t="shared" si="9"/>
        <v>149616.23400000005</v>
      </c>
      <c r="AA20" s="154">
        <f t="shared" si="9"/>
        <v>163461.9059999999</v>
      </c>
      <c r="AB20" s="154">
        <f t="shared" si="9"/>
        <v>175986.76699999999</v>
      </c>
      <c r="AC20" s="154">
        <f t="shared" si="9"/>
        <v>179661.59399999992</v>
      </c>
      <c r="AD20" s="154">
        <f t="shared" si="9"/>
        <v>185422.15799999988</v>
      </c>
      <c r="AE20" s="154">
        <f t="shared" si="9"/>
        <v>208515.4380000002</v>
      </c>
      <c r="AF20" s="154">
        <f t="shared" si="9"/>
        <v>211263.07400000002</v>
      </c>
      <c r="AG20" s="154">
        <f t="shared" si="9"/>
        <v>211955.04799999986</v>
      </c>
      <c r="AH20" s="119">
        <f>IF(AH9="","",SUM(AH7:AH9))</f>
        <v>213371.32199999993</v>
      </c>
      <c r="AI20" s="61">
        <f t="shared" si="3"/>
        <v>6.6819545623658088E-3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2.7928575860631932</v>
      </c>
      <c r="AY20" s="302">
        <f>IF(AH20="","",(AH20/P20)*10)</f>
        <v>2.7348062376728093</v>
      </c>
      <c r="AZ20" s="61">
        <f t="shared" si="1"/>
        <v>-2.0785645741504859E-2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10">SUM(E10:E12)</f>
        <v>793642.10999999975</v>
      </c>
      <c r="F21" s="154">
        <f t="shared" si="10"/>
        <v>677732</v>
      </c>
      <c r="G21" s="154">
        <f t="shared" si="10"/>
        <v>708901.94999999972</v>
      </c>
      <c r="H21" s="154">
        <f t="shared" si="10"/>
        <v>698966.54999999958</v>
      </c>
      <c r="I21" s="154">
        <f t="shared" si="10"/>
        <v>764650.08000000054</v>
      </c>
      <c r="J21" s="154">
        <f t="shared" si="10"/>
        <v>796480.04999999993</v>
      </c>
      <c r="K21" s="154">
        <f t="shared" si="10"/>
        <v>738948.75000000023</v>
      </c>
      <c r="L21" s="154">
        <f t="shared" si="10"/>
        <v>721584.67999999924</v>
      </c>
      <c r="M21" s="154">
        <f t="shared" si="10"/>
        <v>857827.72000000044</v>
      </c>
      <c r="N21" s="154">
        <f t="shared" si="10"/>
        <v>793316.29000000039</v>
      </c>
      <c r="O21" s="154">
        <f t="shared" si="10"/>
        <v>828214.39999999967</v>
      </c>
      <c r="P21" s="119" t="str">
        <f>IF(P12="","",SUM(P10:P12))</f>
        <v/>
      </c>
      <c r="Q21" s="52" t="str">
        <f t="shared" si="2"/>
        <v/>
      </c>
      <c r="S21" s="109" t="s">
        <v>86</v>
      </c>
      <c r="T21" s="117">
        <f t="shared" ref="T21:AG21" si="11">SUM(T10:T12)</f>
        <v>139067.76800000004</v>
      </c>
      <c r="U21" s="154">
        <f t="shared" si="11"/>
        <v>148853.359</v>
      </c>
      <c r="V21" s="154">
        <f t="shared" si="11"/>
        <v>154274.67400000006</v>
      </c>
      <c r="W21" s="154">
        <f t="shared" si="11"/>
        <v>163160.30300000007</v>
      </c>
      <c r="X21" s="154">
        <f t="shared" si="11"/>
        <v>160986.291</v>
      </c>
      <c r="Y21" s="154">
        <f t="shared" si="11"/>
        <v>173530.01899999991</v>
      </c>
      <c r="Z21" s="154">
        <f t="shared" si="11"/>
        <v>163064.24500000002</v>
      </c>
      <c r="AA21" s="154">
        <f t="shared" si="11"/>
        <v>184238.13600000006</v>
      </c>
      <c r="AB21" s="154">
        <f t="shared" si="11"/>
        <v>191848.58100000001</v>
      </c>
      <c r="AC21" s="154">
        <f t="shared" si="11"/>
        <v>185481.71500000003</v>
      </c>
      <c r="AD21" s="154">
        <f t="shared" si="11"/>
        <v>184152.50399999987</v>
      </c>
      <c r="AE21" s="154">
        <f t="shared" si="11"/>
        <v>229727.8189999999</v>
      </c>
      <c r="AF21" s="154">
        <f t="shared" si="11"/>
        <v>219493.56100000002</v>
      </c>
      <c r="AG21" s="154">
        <f t="shared" si="11"/>
        <v>235913.27900000033</v>
      </c>
      <c r="AH21" s="119" t="str">
        <f>IF(AH12="","",SUM(AH10:AH12))</f>
        <v/>
      </c>
      <c r="AI21" s="52" t="str">
        <f t="shared" si="3"/>
        <v/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2.8484566194454048</v>
      </c>
      <c r="AY21" s="303" t="str">
        <f t="shared" ref="AY21:AY23" si="12">IF(AH21="","",(AH21/P21)*10)</f>
        <v/>
      </c>
      <c r="AZ21" s="52" t="str">
        <f t="shared" si="1"/>
        <v/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3">SUM(E13:E15)</f>
        <v>754867.37999999942</v>
      </c>
      <c r="F22" s="154">
        <f t="shared" si="13"/>
        <v>738758.1099999994</v>
      </c>
      <c r="G22" s="154">
        <f t="shared" si="13"/>
        <v>704562.56</v>
      </c>
      <c r="H22" s="154">
        <f t="shared" si="13"/>
        <v>722837.31000000017</v>
      </c>
      <c r="I22" s="154">
        <f t="shared" si="13"/>
        <v>737201</v>
      </c>
      <c r="J22" s="154">
        <f t="shared" si="13"/>
        <v>693204.98</v>
      </c>
      <c r="K22" s="154">
        <f t="shared" si="13"/>
        <v>737933.16</v>
      </c>
      <c r="L22" s="154">
        <f t="shared" si="13"/>
        <v>849480.53000000073</v>
      </c>
      <c r="M22" s="154">
        <f t="shared" si="13"/>
        <v>799727.64999999991</v>
      </c>
      <c r="N22" s="154">
        <f t="shared" si="13"/>
        <v>849670.03999999946</v>
      </c>
      <c r="O22" s="154">
        <f t="shared" si="13"/>
        <v>822369.04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4">SUM(T13:T15)</f>
        <v>158206.60300000003</v>
      </c>
      <c r="U22" s="154">
        <f t="shared" si="14"/>
        <v>169988.98999999996</v>
      </c>
      <c r="V22" s="154">
        <f t="shared" si="14"/>
        <v>174028.42199999993</v>
      </c>
      <c r="W22" s="154">
        <f t="shared" si="14"/>
        <v>185845.58100000009</v>
      </c>
      <c r="X22" s="154">
        <f t="shared" si="14"/>
        <v>187208.74600000004</v>
      </c>
      <c r="Y22" s="154">
        <f t="shared" si="14"/>
        <v>184869.60900000014</v>
      </c>
      <c r="Z22" s="154">
        <f t="shared" si="14"/>
        <v>182230.02000000002</v>
      </c>
      <c r="AA22" s="154">
        <f t="shared" si="14"/>
        <v>187633.69599999988</v>
      </c>
      <c r="AB22" s="154">
        <f t="shared" si="14"/>
        <v>192412.99599999998</v>
      </c>
      <c r="AC22" s="154">
        <f t="shared" si="14"/>
        <v>210505.53399999993</v>
      </c>
      <c r="AD22" s="154">
        <f t="shared" si="14"/>
        <v>229542.15600000002</v>
      </c>
      <c r="AE22" s="154">
        <f t="shared" si="14"/>
        <v>232578.478</v>
      </c>
      <c r="AF22" s="154">
        <f t="shared" si="14"/>
        <v>243737.14000000025</v>
      </c>
      <c r="AG22" s="154">
        <f t="shared" si="14"/>
        <v>233593.02700000003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2.8686093250975446</v>
      </c>
      <c r="AX22" s="157">
        <f t="shared" si="0"/>
        <v>2.8404890704543062</v>
      </c>
      <c r="AY22" s="303" t="str">
        <f t="shared" si="12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5">SUM(E16:E18)</f>
        <v>786527.00999999943</v>
      </c>
      <c r="F23" s="155">
        <f t="shared" si="15"/>
        <v>786761.36999999953</v>
      </c>
      <c r="G23" s="155">
        <f t="shared" si="15"/>
        <v>751398.26999999967</v>
      </c>
      <c r="H23" s="155">
        <f t="shared" si="15"/>
        <v>756727.27000000025</v>
      </c>
      <c r="I23" s="155">
        <f t="shared" si="15"/>
        <v>858528.7000000003</v>
      </c>
      <c r="J23" s="155">
        <f t="shared" si="15"/>
        <v>762076.04</v>
      </c>
      <c r="K23" s="155">
        <f t="shared" si="15"/>
        <v>809163.8199999996</v>
      </c>
      <c r="L23" s="155">
        <f t="shared" si="15"/>
        <v>868724.61000000057</v>
      </c>
      <c r="M23" s="155">
        <f t="shared" si="15"/>
        <v>852537.59000000043</v>
      </c>
      <c r="N23" s="155">
        <f t="shared" si="15"/>
        <v>855018.950000001</v>
      </c>
      <c r="O23" s="155">
        <f t="shared" si="15"/>
        <v>778370.41999999993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6">SUM(T16:T18)</f>
        <v>189279.87400000004</v>
      </c>
      <c r="U23" s="155">
        <f t="shared" si="16"/>
        <v>206246.13400000002</v>
      </c>
      <c r="V23" s="155">
        <f t="shared" si="16"/>
        <v>227564.73100000003</v>
      </c>
      <c r="W23" s="155">
        <f t="shared" si="16"/>
        <v>223989.65199999989</v>
      </c>
      <c r="X23" s="155">
        <f t="shared" si="16"/>
        <v>227828.40799999997</v>
      </c>
      <c r="Y23" s="155">
        <f t="shared" si="16"/>
        <v>223073.37500000009</v>
      </c>
      <c r="Z23" s="155">
        <f t="shared" si="16"/>
        <v>229063.12599999984</v>
      </c>
      <c r="AA23" s="155">
        <f t="shared" si="16"/>
        <v>242707.26199999999</v>
      </c>
      <c r="AB23" s="155">
        <f t="shared" si="16"/>
        <v>240093.19299999997</v>
      </c>
      <c r="AC23" s="155">
        <f t="shared" si="16"/>
        <v>243753.495</v>
      </c>
      <c r="AD23" s="155">
        <f t="shared" si="16"/>
        <v>257072.85799999989</v>
      </c>
      <c r="AE23" s="155">
        <f t="shared" si="16"/>
        <v>256615.4160000002</v>
      </c>
      <c r="AF23" s="155">
        <f t="shared" si="16"/>
        <v>264469.51299999969</v>
      </c>
      <c r="AG23" s="155">
        <f t="shared" si="16"/>
        <v>245716.7490000001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7">IF(V18="","",(V23/D23)*10)</f>
        <v>2.363592154138149</v>
      </c>
      <c r="AN23" s="158">
        <f t="shared" si="17"/>
        <v>2.8478316593348785</v>
      </c>
      <c r="AO23" s="158">
        <f t="shared" si="17"/>
        <v>2.895775220890676</v>
      </c>
      <c r="AP23" s="158">
        <f t="shared" si="17"/>
        <v>2.9687767979556323</v>
      </c>
      <c r="AQ23" s="158">
        <f t="shared" si="17"/>
        <v>3.0270235404625998</v>
      </c>
      <c r="AR23" s="158">
        <f t="shared" si="17"/>
        <v>2.8270139600458304</v>
      </c>
      <c r="AS23" s="158">
        <f t="shared" si="17"/>
        <v>3.1505149144959335</v>
      </c>
      <c r="AT23" s="158">
        <f t="shared" si="17"/>
        <v>3.012412183728137</v>
      </c>
      <c r="AU23" s="158">
        <f t="shared" si="17"/>
        <v>2.9591985197702608</v>
      </c>
      <c r="AV23" s="158">
        <f t="shared" si="17"/>
        <v>3.0100187840397759</v>
      </c>
      <c r="AW23" s="158">
        <f t="shared" si="17"/>
        <v>3.0931421227564533</v>
      </c>
      <c r="AX23" s="158">
        <f t="shared" si="17"/>
        <v>3.1568099543145549</v>
      </c>
      <c r="AY23" s="304" t="str">
        <f t="shared" si="12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38" t="s">
        <v>2</v>
      </c>
      <c r="B26" s="340" t="s">
        <v>72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36" t="s">
        <v>148</v>
      </c>
      <c r="S26" s="341" t="s">
        <v>3</v>
      </c>
      <c r="T26" s="333" t="s">
        <v>72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36" t="s">
        <v>148</v>
      </c>
      <c r="AK26" s="333" t="s">
        <v>72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36" t="str">
        <f>AI26</f>
        <v>D       2024/2023</v>
      </c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37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37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37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101904.72999999995</v>
      </c>
      <c r="P29" s="112">
        <v>105714.43000000004</v>
      </c>
      <c r="Q29" s="61">
        <f>IF(P29="","",(P29-O29)/O29)</f>
        <v>3.7384918246680859E-2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27448.124000000014</v>
      </c>
      <c r="AG29" s="153">
        <v>28052.154000000028</v>
      </c>
      <c r="AH29" s="112">
        <v>29650.920000000031</v>
      </c>
      <c r="AI29" s="61">
        <f>(AH29-AG29)/AG29</f>
        <v>5.6992628801339165E-2</v>
      </c>
      <c r="AK29" s="124">
        <f t="shared" ref="AK29:AX44" si="18">(T29/B29)*10</f>
        <v>2.7191842704023532</v>
      </c>
      <c r="AL29" s="156">
        <f t="shared" ref="AL29:AL40" si="19">(U29/C29)*10</f>
        <v>2.7800309700828514</v>
      </c>
      <c r="AM29" s="156">
        <f t="shared" ref="AM29:AM40" si="20">(V29/D29)*10</f>
        <v>1.9785027216642543</v>
      </c>
      <c r="AN29" s="311">
        <f t="shared" ref="AN29:AN40" si="21">(W29/E29)*10</f>
        <v>2.1318199900464254</v>
      </c>
      <c r="AO29" s="156">
        <f t="shared" si="18"/>
        <v>2.8836241613634588</v>
      </c>
      <c r="AP29" s="156">
        <f t="shared" si="18"/>
        <v>2.8113968285340656</v>
      </c>
      <c r="AQ29" s="156">
        <f t="shared" si="18"/>
        <v>2.849648832409958</v>
      </c>
      <c r="AR29" s="156">
        <f t="shared" si="18"/>
        <v>2.7402501496381166</v>
      </c>
      <c r="AS29" s="156">
        <f t="shared" si="18"/>
        <v>2.5088253749107055</v>
      </c>
      <c r="AT29" s="156">
        <f t="shared" si="18"/>
        <v>2.713367743379365</v>
      </c>
      <c r="AU29" s="156">
        <f t="shared" si="18"/>
        <v>2.7634057686437541</v>
      </c>
      <c r="AV29" s="156">
        <f t="shared" si="18"/>
        <v>2.8185167159702846</v>
      </c>
      <c r="AW29" s="156">
        <f t="shared" si="18"/>
        <v>2.7810398942869212</v>
      </c>
      <c r="AX29" s="156">
        <f t="shared" si="18"/>
        <v>2.7527823291421347</v>
      </c>
      <c r="AY29" s="156">
        <f>(AH29/P29)*10</f>
        <v>2.8048129285661401</v>
      </c>
      <c r="AZ29" s="61">
        <f t="shared" ref="AZ29:AZ42" si="22">IF(AY29="","",(AY29-AX29)/AX29)</f>
        <v>1.8901094675444222E-2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102309.93999999996</v>
      </c>
      <c r="P30" s="119">
        <v>123279.75999999989</v>
      </c>
      <c r="Q30" s="52">
        <f t="shared" ref="Q30:Q45" si="23">IF(P30="","",(P30-O30)/O30)</f>
        <v>0.20496366237728164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30612.233000000022</v>
      </c>
      <c r="AG30" s="154">
        <v>28250.444000000029</v>
      </c>
      <c r="AH30" s="119">
        <v>32710.843999999994</v>
      </c>
      <c r="AI30" s="52">
        <f>IF(AH30="","",(AH30-AG30)/AG30)</f>
        <v>0.15788778399376521</v>
      </c>
      <c r="AK30" s="125">
        <f t="shared" si="18"/>
        <v>2.7879398375187985</v>
      </c>
      <c r="AL30" s="157">
        <f t="shared" si="19"/>
        <v>2.0427271510143492</v>
      </c>
      <c r="AM30" s="157">
        <f t="shared" si="20"/>
        <v>2.0896835533292704</v>
      </c>
      <c r="AN30" s="312">
        <f t="shared" si="21"/>
        <v>1.9668833753855519</v>
      </c>
      <c r="AO30" s="157">
        <f t="shared" si="18"/>
        <v>2.7208012815111413</v>
      </c>
      <c r="AP30" s="157">
        <f t="shared" si="18"/>
        <v>2.8186535496385967</v>
      </c>
      <c r="AQ30" s="157">
        <f t="shared" si="18"/>
        <v>2.5500559099287456</v>
      </c>
      <c r="AR30" s="157">
        <f t="shared" si="18"/>
        <v>2.5589202711163801</v>
      </c>
      <c r="AS30" s="157">
        <f t="shared" si="18"/>
        <v>2.135369876877645</v>
      </c>
      <c r="AT30" s="157">
        <f t="shared" si="18"/>
        <v>2.795967218099392</v>
      </c>
      <c r="AU30" s="157">
        <f t="shared" si="18"/>
        <v>2.5867100565456687</v>
      </c>
      <c r="AV30" s="157">
        <f t="shared" si="18"/>
        <v>2.702163825618805</v>
      </c>
      <c r="AW30" s="157">
        <f t="shared" si="18"/>
        <v>2.8538574514087225</v>
      </c>
      <c r="AX30" s="157">
        <f t="shared" si="18"/>
        <v>2.7612609292899637</v>
      </c>
      <c r="AY30" s="157">
        <f>IF(AH30="","",(AH30/P30)*10)</f>
        <v>2.6533831668718388</v>
      </c>
      <c r="AZ30" s="52">
        <f t="shared" si="22"/>
        <v>-3.9068297122454403E-2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140962.1399999999</v>
      </c>
      <c r="P31" s="119">
        <v>142922.68999999994</v>
      </c>
      <c r="Q31" s="52">
        <f t="shared" si="23"/>
        <v>1.3908344467528998E-2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38835.720000000016</v>
      </c>
      <c r="AG31" s="154">
        <v>39038.131999999998</v>
      </c>
      <c r="AH31" s="119">
        <v>35415.779000000024</v>
      </c>
      <c r="AI31" s="52">
        <f t="shared" ref="AI31:AI45" si="24">IF(AH31="","",(AH31-AG31)/AG31)</f>
        <v>-9.2790121207643184E-2</v>
      </c>
      <c r="AK31" s="125">
        <f t="shared" si="18"/>
        <v>2.0964781146598703</v>
      </c>
      <c r="AL31" s="157">
        <f t="shared" si="19"/>
        <v>2.4308336581123937</v>
      </c>
      <c r="AM31" s="157">
        <f t="shared" si="20"/>
        <v>1.9152653234034593</v>
      </c>
      <c r="AN31" s="312">
        <f t="shared" si="21"/>
        <v>2.2929730300085991</v>
      </c>
      <c r="AO31" s="157">
        <f t="shared" si="18"/>
        <v>2.7059927155303445</v>
      </c>
      <c r="AP31" s="157">
        <f t="shared" si="18"/>
        <v>2.7063088774745574</v>
      </c>
      <c r="AQ31" s="157">
        <f t="shared" si="18"/>
        <v>2.0927770392969895</v>
      </c>
      <c r="AR31" s="157">
        <f t="shared" si="18"/>
        <v>2.8047938509619263</v>
      </c>
      <c r="AS31" s="157">
        <f t="shared" si="18"/>
        <v>2.691589892008329</v>
      </c>
      <c r="AT31" s="157">
        <f t="shared" si="18"/>
        <v>2.7142155595131729</v>
      </c>
      <c r="AU31" s="157">
        <f t="shared" si="18"/>
        <v>2.6248636127218381</v>
      </c>
      <c r="AV31" s="157">
        <f t="shared" si="18"/>
        <v>2.6944911272557897</v>
      </c>
      <c r="AW31" s="157">
        <f t="shared" si="18"/>
        <v>2.8176742788291529</v>
      </c>
      <c r="AX31" s="157">
        <f t="shared" si="18"/>
        <v>2.7694054587990808</v>
      </c>
      <c r="AY31" s="157">
        <f t="shared" ref="AY31:AY40" si="25">IF(AH31="","",(AH31/P31)*10)</f>
        <v>2.4779675641425474</v>
      </c>
      <c r="AZ31" s="52">
        <f t="shared" si="22"/>
        <v>-0.10523482349995511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116649.17</v>
      </c>
      <c r="P32" s="119">
        <v>148093.26000000015</v>
      </c>
      <c r="Q32" s="52">
        <f t="shared" si="23"/>
        <v>0.26956119790651023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35088.123000000021</v>
      </c>
      <c r="AG32" s="154">
        <v>31275.879999999979</v>
      </c>
      <c r="AH32" s="119">
        <v>35433.488999999965</v>
      </c>
      <c r="AI32" s="52">
        <f t="shared" si="24"/>
        <v>0.13293339787721364</v>
      </c>
      <c r="AK32" s="125">
        <f t="shared" si="18"/>
        <v>2.2914270225780289</v>
      </c>
      <c r="AL32" s="157">
        <f t="shared" si="19"/>
        <v>1.9145717289185553</v>
      </c>
      <c r="AM32" s="157">
        <f t="shared" si="20"/>
        <v>2.1035922277296368</v>
      </c>
      <c r="AN32" s="312">
        <f t="shared" si="21"/>
        <v>2.004869476200021</v>
      </c>
      <c r="AO32" s="157">
        <f t="shared" si="18"/>
        <v>2.7051742263548508</v>
      </c>
      <c r="AP32" s="157">
        <f t="shared" si="18"/>
        <v>2.7930772105810764</v>
      </c>
      <c r="AQ32" s="157">
        <f t="shared" si="18"/>
        <v>2.0109938298336294</v>
      </c>
      <c r="AR32" s="157">
        <f t="shared" si="18"/>
        <v>2.3678384891138591</v>
      </c>
      <c r="AS32" s="157">
        <f t="shared" si="18"/>
        <v>2.2640842936783332</v>
      </c>
      <c r="AT32" s="157">
        <f t="shared" si="18"/>
        <v>2.578341806144997</v>
      </c>
      <c r="AU32" s="157">
        <f t="shared" si="18"/>
        <v>2.6090495071464521</v>
      </c>
      <c r="AV32" s="157">
        <f t="shared" si="18"/>
        <v>2.6516092544009791</v>
      </c>
      <c r="AW32" s="157">
        <f t="shared" si="18"/>
        <v>2.6528187763991968</v>
      </c>
      <c r="AX32" s="157">
        <f t="shared" si="18"/>
        <v>2.6811918164526998</v>
      </c>
      <c r="AY32" s="157">
        <f t="shared" si="25"/>
        <v>2.3926469712396043</v>
      </c>
      <c r="AZ32" s="52">
        <f t="shared" si="22"/>
        <v>-0.10761812841680579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129413.43999999993</v>
      </c>
      <c r="P33" s="119">
        <v>154100.78999999989</v>
      </c>
      <c r="Q33" s="52">
        <f t="shared" si="23"/>
        <v>0.19076341684449447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34502.495999999999</v>
      </c>
      <c r="AG33" s="154">
        <v>34647.590000000018</v>
      </c>
      <c r="AH33" s="119">
        <v>35403.63100000003</v>
      </c>
      <c r="AI33" s="52">
        <f t="shared" si="24"/>
        <v>2.1820882780014761E-2</v>
      </c>
      <c r="AK33" s="125">
        <f t="shared" si="18"/>
        <v>2.4552842575993914</v>
      </c>
      <c r="AL33" s="157">
        <f t="shared" si="19"/>
        <v>2.2012427902355096</v>
      </c>
      <c r="AM33" s="157">
        <f t="shared" si="20"/>
        <v>1.8923654382954234</v>
      </c>
      <c r="AN33" s="312">
        <f t="shared" si="21"/>
        <v>2.3594416740317734</v>
      </c>
      <c r="AO33" s="157">
        <f t="shared" si="18"/>
        <v>2.6818729356906932</v>
      </c>
      <c r="AP33" s="157">
        <f t="shared" si="18"/>
        <v>2.7474026310017368</v>
      </c>
      <c r="AQ33" s="157">
        <f t="shared" si="18"/>
        <v>2.3909894211379137</v>
      </c>
      <c r="AR33" s="157">
        <f t="shared" si="18"/>
        <v>2.6441904855347453</v>
      </c>
      <c r="AS33" s="157">
        <f t="shared" si="18"/>
        <v>2.4025006171809284</v>
      </c>
      <c r="AT33" s="157">
        <f t="shared" si="18"/>
        <v>2.5432874794546838</v>
      </c>
      <c r="AU33" s="157">
        <f t="shared" si="18"/>
        <v>2.5567507968930014</v>
      </c>
      <c r="AV33" s="157">
        <f t="shared" si="18"/>
        <v>2.7072195800906469</v>
      </c>
      <c r="AW33" s="157">
        <f t="shared" si="18"/>
        <v>2.6754694876637215</v>
      </c>
      <c r="AX33" s="157">
        <f t="shared" si="18"/>
        <v>2.6772791141321983</v>
      </c>
      <c r="AY33" s="157">
        <f t="shared" si="25"/>
        <v>2.2974334524826285</v>
      </c>
      <c r="AZ33" s="52">
        <f t="shared" si="22"/>
        <v>-0.14187749780907372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124020.86000000016</v>
      </c>
      <c r="P34" s="119"/>
      <c r="Q34" s="52" t="str">
        <f t="shared" si="23"/>
        <v/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32003.355000000043</v>
      </c>
      <c r="AG34" s="154">
        <v>33802.41300000003</v>
      </c>
      <c r="AH34" s="119"/>
      <c r="AI34" s="52" t="str">
        <f t="shared" si="24"/>
        <v/>
      </c>
      <c r="AK34" s="125">
        <f t="shared" si="18"/>
        <v>2.1020165625234823</v>
      </c>
      <c r="AL34" s="157">
        <f t="shared" si="19"/>
        <v>1.7740098041642658</v>
      </c>
      <c r="AM34" s="157">
        <f t="shared" si="20"/>
        <v>2.354680177351006</v>
      </c>
      <c r="AN34" s="312">
        <f t="shared" si="21"/>
        <v>1.9712545810595916</v>
      </c>
      <c r="AO34" s="157">
        <f t="shared" si="18"/>
        <v>2.5708010782503732</v>
      </c>
      <c r="AP34" s="157">
        <f t="shared" si="18"/>
        <v>2.691606613908089</v>
      </c>
      <c r="AQ34" s="157">
        <f t="shared" si="18"/>
        <v>2.5245321454200687</v>
      </c>
      <c r="AR34" s="157">
        <f t="shared" si="18"/>
        <v>2.3212555829506831</v>
      </c>
      <c r="AS34" s="157">
        <f t="shared" si="18"/>
        <v>2.4196352167128494</v>
      </c>
      <c r="AT34" s="157">
        <f t="shared" si="18"/>
        <v>2.6077093653063175</v>
      </c>
      <c r="AU34" s="157">
        <f t="shared" si="18"/>
        <v>2.6111078111666934</v>
      </c>
      <c r="AV34" s="157">
        <f t="shared" si="18"/>
        <v>2.7174495870537294</v>
      </c>
      <c r="AW34" s="157">
        <f t="shared" si="18"/>
        <v>2.6468771860293314</v>
      </c>
      <c r="AX34" s="157">
        <f t="shared" si="18"/>
        <v>2.7255425417949839</v>
      </c>
      <c r="AY34" s="157" t="str">
        <f t="shared" si="25"/>
        <v/>
      </c>
      <c r="AZ34" s="52" t="str">
        <f t="shared" si="22"/>
        <v/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119680.52999999993</v>
      </c>
      <c r="P35" s="119"/>
      <c r="Q35" s="52" t="str">
        <f t="shared" si="23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33825.857000000018</v>
      </c>
      <c r="AG35" s="154">
        <v>33100.169000000002</v>
      </c>
      <c r="AH35" s="119"/>
      <c r="AI35" s="52" t="str">
        <f t="shared" si="24"/>
        <v/>
      </c>
      <c r="AK35" s="125">
        <f t="shared" si="18"/>
        <v>2.5730718413288924</v>
      </c>
      <c r="AL35" s="157">
        <f t="shared" si="19"/>
        <v>2.1152117341675951</v>
      </c>
      <c r="AM35" s="157">
        <f t="shared" si="20"/>
        <v>2.0786182429808124</v>
      </c>
      <c r="AN35" s="312">
        <f t="shared" si="21"/>
        <v>2.2082312689324564</v>
      </c>
      <c r="AO35" s="157">
        <f t="shared" si="18"/>
        <v>2.8364029516511247</v>
      </c>
      <c r="AP35" s="157">
        <f t="shared" si="18"/>
        <v>2.9159914494554884</v>
      </c>
      <c r="AQ35" s="157">
        <f t="shared" si="18"/>
        <v>2.6482236092860245</v>
      </c>
      <c r="AR35" s="157">
        <f t="shared" si="18"/>
        <v>2.4414298807413699</v>
      </c>
      <c r="AS35" s="157">
        <f t="shared" si="18"/>
        <v>2.5776024338708856</v>
      </c>
      <c r="AT35" s="157">
        <f t="shared" si="18"/>
        <v>2.962909422884465</v>
      </c>
      <c r="AU35" s="157">
        <f t="shared" si="18"/>
        <v>2.6702840031607016</v>
      </c>
      <c r="AV35" s="157">
        <f t="shared" si="18"/>
        <v>2.9177581046988688</v>
      </c>
      <c r="AW35" s="157">
        <f t="shared" si="18"/>
        <v>2.6024694558995529</v>
      </c>
      <c r="AX35" s="157">
        <f t="shared" si="18"/>
        <v>2.7657104292569579</v>
      </c>
      <c r="AY35" s="157" t="str">
        <f t="shared" si="25"/>
        <v/>
      </c>
      <c r="AZ35" s="52" t="str">
        <f t="shared" si="22"/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99688.55</v>
      </c>
      <c r="P36" s="119"/>
      <c r="Q36" s="52" t="str">
        <f t="shared" si="23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28965.705000000002</v>
      </c>
      <c r="AG36" s="154">
        <v>27255.071999999975</v>
      </c>
      <c r="AH36" s="119"/>
      <c r="AI36" s="52" t="str">
        <f t="shared" si="24"/>
        <v/>
      </c>
      <c r="AK36" s="125">
        <f t="shared" si="18"/>
        <v>2.596858038930463</v>
      </c>
      <c r="AL36" s="157">
        <f t="shared" si="19"/>
        <v>2.5390380338304137</v>
      </c>
      <c r="AM36" s="157">
        <f t="shared" si="20"/>
        <v>2.4369051446930676</v>
      </c>
      <c r="AN36" s="312">
        <f t="shared" si="21"/>
        <v>3.0047628823362675</v>
      </c>
      <c r="AO36" s="157">
        <f t="shared" si="18"/>
        <v>2.8217482283915563</v>
      </c>
      <c r="AP36" s="157">
        <f t="shared" si="18"/>
        <v>3.0548593316653818</v>
      </c>
      <c r="AQ36" s="157">
        <f t="shared" si="18"/>
        <v>2.4088946240090925</v>
      </c>
      <c r="AR36" s="157">
        <f t="shared" si="18"/>
        <v>2.4788911781300693</v>
      </c>
      <c r="AS36" s="157">
        <f t="shared" si="18"/>
        <v>2.6460630977752024</v>
      </c>
      <c r="AT36" s="157">
        <f t="shared" si="18"/>
        <v>2.7962553403787336</v>
      </c>
      <c r="AU36" s="157">
        <f t="shared" si="18"/>
        <v>2.8847610738564002</v>
      </c>
      <c r="AV36" s="157">
        <f t="shared" si="18"/>
        <v>2.8576564297455391</v>
      </c>
      <c r="AW36" s="157">
        <f t="shared" si="18"/>
        <v>2.6836987129770478</v>
      </c>
      <c r="AX36" s="157">
        <f t="shared" si="18"/>
        <v>2.7340223124922547</v>
      </c>
      <c r="AY36" s="157" t="str">
        <f t="shared" si="25"/>
        <v/>
      </c>
      <c r="AZ36" s="52" t="str">
        <f t="shared" si="22"/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114259.16999999991</v>
      </c>
      <c r="P37" s="119"/>
      <c r="Q37" s="52" t="str">
        <f t="shared" si="23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36707.813999999991</v>
      </c>
      <c r="AG37" s="154">
        <v>34548.426999999974</v>
      </c>
      <c r="AH37" s="119"/>
      <c r="AI37" s="52" t="str">
        <f t="shared" si="24"/>
        <v/>
      </c>
      <c r="AK37" s="125">
        <f t="shared" si="18"/>
        <v>2.6609147163514684</v>
      </c>
      <c r="AL37" s="157">
        <f t="shared" si="19"/>
        <v>2.4477706740286518</v>
      </c>
      <c r="AM37" s="157">
        <f t="shared" si="20"/>
        <v>2.1417496349682335</v>
      </c>
      <c r="AN37" s="312">
        <f t="shared" si="21"/>
        <v>2.5106144445623939</v>
      </c>
      <c r="AO37" s="157">
        <f t="shared" si="18"/>
        <v>3.1842521435822113</v>
      </c>
      <c r="AP37" s="157">
        <f t="shared" si="18"/>
        <v>3.3649454435831103</v>
      </c>
      <c r="AQ37" s="157">
        <f t="shared" si="18"/>
        <v>2.7034880868546924</v>
      </c>
      <c r="AR37" s="157">
        <f t="shared" si="18"/>
        <v>2.6358170139749189</v>
      </c>
      <c r="AS37" s="157">
        <f t="shared" si="18"/>
        <v>3.1656773651131371</v>
      </c>
      <c r="AT37" s="157">
        <f t="shared" si="18"/>
        <v>3.2745226936823624</v>
      </c>
      <c r="AU37" s="157">
        <f t="shared" si="18"/>
        <v>2.8372562827357921</v>
      </c>
      <c r="AV37" s="157">
        <f t="shared" si="18"/>
        <v>3.0130879305787333</v>
      </c>
      <c r="AW37" s="157">
        <f t="shared" si="18"/>
        <v>3.0865473679962045</v>
      </c>
      <c r="AX37" s="157">
        <f t="shared" si="18"/>
        <v>3.0236896522178487</v>
      </c>
      <c r="AY37" s="157" t="str">
        <f t="shared" si="25"/>
        <v/>
      </c>
      <c r="AZ37" s="52" t="str">
        <f t="shared" si="22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127685.26999999995</v>
      </c>
      <c r="P38" s="119"/>
      <c r="Q38" s="52" t="str">
        <f t="shared" si="23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41068.910000000025</v>
      </c>
      <c r="AG38" s="154">
        <v>41398.737999999947</v>
      </c>
      <c r="AH38" s="119"/>
      <c r="AI38" s="52" t="str">
        <f t="shared" si="24"/>
        <v/>
      </c>
      <c r="AK38" s="125">
        <f t="shared" si="18"/>
        <v>3.2539314368583776</v>
      </c>
      <c r="AL38" s="157">
        <f t="shared" si="19"/>
        <v>3.1337083285605001</v>
      </c>
      <c r="AM38" s="157">
        <f t="shared" si="20"/>
        <v>2.2562326611474677</v>
      </c>
      <c r="AN38" s="312">
        <f t="shared" si="21"/>
        <v>3.3901116276712977</v>
      </c>
      <c r="AO38" s="157">
        <f t="shared" si="18"/>
        <v>3.3140091652530894</v>
      </c>
      <c r="AP38" s="157">
        <f t="shared" si="18"/>
        <v>3.4292885910740196</v>
      </c>
      <c r="AQ38" s="157">
        <f t="shared" si="18"/>
        <v>3.2799387414257781</v>
      </c>
      <c r="AR38" s="157">
        <f t="shared" si="18"/>
        <v>3.0212068642228891</v>
      </c>
      <c r="AS38" s="157">
        <f t="shared" si="18"/>
        <v>3.2532448061198354</v>
      </c>
      <c r="AT38" s="157">
        <f t="shared" si="18"/>
        <v>3.4008016340950329</v>
      </c>
      <c r="AU38" s="157">
        <f t="shared" si="18"/>
        <v>3.1623807399392989</v>
      </c>
      <c r="AV38" s="157">
        <f t="shared" si="18"/>
        <v>3.1617372629813776</v>
      </c>
      <c r="AW38" s="157">
        <f t="shared" si="18"/>
        <v>3.1696496791985505</v>
      </c>
      <c r="AX38" s="157">
        <f t="shared" si="18"/>
        <v>3.2422485381438255</v>
      </c>
      <c r="AY38" s="157" t="str">
        <f t="shared" si="25"/>
        <v/>
      </c>
      <c r="AZ38" s="52" t="str">
        <f t="shared" si="22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145765.87999999986</v>
      </c>
      <c r="P39" s="119"/>
      <c r="Q39" s="52" t="str">
        <f t="shared" si="23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48890.794999999998</v>
      </c>
      <c r="AH39" s="119"/>
      <c r="AI39" s="52" t="str">
        <f t="shared" si="24"/>
        <v/>
      </c>
      <c r="AK39" s="125">
        <f t="shared" si="18"/>
        <v>3.2414904621629503</v>
      </c>
      <c r="AL39" s="157">
        <f t="shared" si="19"/>
        <v>2.5668080317411479</v>
      </c>
      <c r="AM39" s="157">
        <f t="shared" si="20"/>
        <v>3.1227660965473962</v>
      </c>
      <c r="AN39" s="312">
        <f t="shared" si="21"/>
        <v>3.2923693141074821</v>
      </c>
      <c r="AO39" s="157">
        <f t="shared" ref="AM39:AX41" si="26">IF(X39="","",(X39/F39)*10)</f>
        <v>3.4202920027254784</v>
      </c>
      <c r="AP39" s="157">
        <f t="shared" si="26"/>
        <v>3.4483133730908344</v>
      </c>
      <c r="AQ39" s="157">
        <f t="shared" si="26"/>
        <v>3.0834533940913951</v>
      </c>
      <c r="AR39" s="157">
        <f t="shared" si="26"/>
        <v>2.9683270442133765</v>
      </c>
      <c r="AS39" s="157">
        <f t="shared" si="26"/>
        <v>3.3181225695901304</v>
      </c>
      <c r="AT39" s="157">
        <f t="shared" si="26"/>
        <v>3.2080125021789963</v>
      </c>
      <c r="AU39" s="157">
        <f t="shared" si="26"/>
        <v>3.0872727608300847</v>
      </c>
      <c r="AV39" s="157">
        <f t="shared" si="26"/>
        <v>3.0523879633076105</v>
      </c>
      <c r="AW39" s="157">
        <f t="shared" si="26"/>
        <v>3.1715278243097793</v>
      </c>
      <c r="AX39" s="157">
        <f t="shared" si="26"/>
        <v>3.3540630358764374</v>
      </c>
      <c r="AY39" s="157" t="str">
        <f t="shared" si="25"/>
        <v/>
      </c>
      <c r="AZ39" s="52" t="str">
        <f t="shared" si="22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89309.820000000051</v>
      </c>
      <c r="P40" s="119"/>
      <c r="Q40" s="52" t="str">
        <f t="shared" si="23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26853.597999999994</v>
      </c>
      <c r="AH40" s="119"/>
      <c r="AI40" s="52" t="str">
        <f t="shared" si="24"/>
        <v/>
      </c>
      <c r="AK40" s="125">
        <f t="shared" si="18"/>
        <v>2.3641849315690981</v>
      </c>
      <c r="AL40" s="158">
        <f t="shared" si="19"/>
        <v>2.3331363931299971</v>
      </c>
      <c r="AM40" s="158">
        <f t="shared" si="20"/>
        <v>1.8672394304510065</v>
      </c>
      <c r="AN40" s="312">
        <f t="shared" si="21"/>
        <v>3.0775081161693092</v>
      </c>
      <c r="AO40" s="157">
        <f t="shared" si="26"/>
        <v>3.1734234355002373</v>
      </c>
      <c r="AP40" s="157">
        <f t="shared" si="26"/>
        <v>3.0922544640903604</v>
      </c>
      <c r="AQ40" s="157">
        <f t="shared" si="26"/>
        <v>2.9933333802103839</v>
      </c>
      <c r="AR40" s="157">
        <f t="shared" si="26"/>
        <v>2.4409599211403106</v>
      </c>
      <c r="AS40" s="157">
        <f t="shared" si="26"/>
        <v>3.0553693343062638</v>
      </c>
      <c r="AT40" s="157">
        <f t="shared" si="26"/>
        <v>2.9890526462560034</v>
      </c>
      <c r="AU40" s="157">
        <f t="shared" si="26"/>
        <v>3.0440906927318663</v>
      </c>
      <c r="AV40" s="157">
        <f t="shared" si="26"/>
        <v>2.8814276072156284</v>
      </c>
      <c r="AW40" s="157">
        <f t="shared" si="26"/>
        <v>2.9726921513406346</v>
      </c>
      <c r="AX40" s="157">
        <f t="shared" si="26"/>
        <v>3.0067911904872253</v>
      </c>
      <c r="AY40" s="157" t="str">
        <f t="shared" si="25"/>
        <v/>
      </c>
      <c r="AZ40" s="52" t="str">
        <f t="shared" si="22"/>
        <v/>
      </c>
      <c r="BC40" s="105"/>
    </row>
    <row r="41" spans="1:55" ht="20.100000000000001" customHeight="1" thickBot="1" x14ac:dyDescent="0.3">
      <c r="A41" s="35" t="str">
        <f>A19</f>
        <v>jan-mai</v>
      </c>
      <c r="B41" s="167">
        <f>SUM(B29:B33)</f>
        <v>584629.19999999995</v>
      </c>
      <c r="C41" s="168">
        <f t="shared" ref="C41:P41" si="27">SUM(C29:C33)</f>
        <v>623902.79999999981</v>
      </c>
      <c r="D41" s="168">
        <f t="shared" si="27"/>
        <v>732929.27</v>
      </c>
      <c r="E41" s="168">
        <f t="shared" si="27"/>
        <v>697955.03</v>
      </c>
      <c r="F41" s="168">
        <f t="shared" si="27"/>
        <v>552922.08999999985</v>
      </c>
      <c r="G41" s="168">
        <f t="shared" si="27"/>
        <v>560324.76</v>
      </c>
      <c r="H41" s="168">
        <f t="shared" si="27"/>
        <v>676891.75999999978</v>
      </c>
      <c r="I41" s="168">
        <f t="shared" si="27"/>
        <v>599514.07999999996</v>
      </c>
      <c r="J41" s="168">
        <f t="shared" si="27"/>
        <v>717543.03</v>
      </c>
      <c r="K41" s="168">
        <f t="shared" si="27"/>
        <v>638476.15999999992</v>
      </c>
      <c r="L41" s="168">
        <f t="shared" si="27"/>
        <v>541401.46999999986</v>
      </c>
      <c r="M41" s="168">
        <f t="shared" si="27"/>
        <v>637965.95999999985</v>
      </c>
      <c r="N41" s="168">
        <f t="shared" si="27"/>
        <v>605018.46999999951</v>
      </c>
      <c r="O41" s="168">
        <f t="shared" si="27"/>
        <v>591239.41999999969</v>
      </c>
      <c r="P41" s="169">
        <f t="shared" si="27"/>
        <v>674110.92999999993</v>
      </c>
      <c r="Q41" s="61">
        <f t="shared" si="23"/>
        <v>0.14016573861059584</v>
      </c>
      <c r="S41" s="109"/>
      <c r="T41" s="167">
        <f>SUM(T29:T33)</f>
        <v>140793.19599999994</v>
      </c>
      <c r="U41" s="168">
        <f t="shared" ref="U41:AH41" si="28">SUM(U29:U33)</f>
        <v>138719.53599999999</v>
      </c>
      <c r="V41" s="168">
        <f t="shared" si="28"/>
        <v>145483.74699999997</v>
      </c>
      <c r="W41" s="168">
        <f t="shared" si="28"/>
        <v>149262.35299999994</v>
      </c>
      <c r="X41" s="168">
        <f t="shared" si="28"/>
        <v>151305.12200000003</v>
      </c>
      <c r="Y41" s="168">
        <f t="shared" si="28"/>
        <v>155282.67199999996</v>
      </c>
      <c r="Z41" s="168">
        <f t="shared" si="28"/>
        <v>156819.03400000001</v>
      </c>
      <c r="AA41" s="168">
        <f t="shared" si="28"/>
        <v>156942.87399999989</v>
      </c>
      <c r="AB41" s="168">
        <f t="shared" si="28"/>
        <v>171426.44899999999</v>
      </c>
      <c r="AC41" s="168">
        <f t="shared" si="28"/>
        <v>169971.91899999999</v>
      </c>
      <c r="AD41" s="168">
        <f t="shared" si="28"/>
        <v>142190.71300000002</v>
      </c>
      <c r="AE41" s="168">
        <f t="shared" si="28"/>
        <v>172881.8110000001</v>
      </c>
      <c r="AF41" s="168">
        <f t="shared" si="28"/>
        <v>166486.69600000005</v>
      </c>
      <c r="AG41" s="168">
        <f t="shared" si="28"/>
        <v>161264.20000000004</v>
      </c>
      <c r="AH41" s="169">
        <f t="shared" si="28"/>
        <v>168614.66300000003</v>
      </c>
      <c r="AI41" s="57">
        <f t="shared" si="24"/>
        <v>4.5580252777739805E-2</v>
      </c>
      <c r="AK41" s="199">
        <f t="shared" si="18"/>
        <v>2.4082477577240402</v>
      </c>
      <c r="AL41" s="173">
        <f t="shared" si="18"/>
        <v>2.2234158269525324</v>
      </c>
      <c r="AM41" s="173">
        <f t="shared" si="26"/>
        <v>1.9849629828537201</v>
      </c>
      <c r="AN41" s="173">
        <f t="shared" si="26"/>
        <v>2.1385669073837028</v>
      </c>
      <c r="AO41" s="173">
        <f t="shared" si="26"/>
        <v>2.7364636851459503</v>
      </c>
      <c r="AP41" s="173">
        <f t="shared" si="26"/>
        <v>2.7712977024252856</v>
      </c>
      <c r="AQ41" s="173">
        <f t="shared" si="26"/>
        <v>2.3167520018267038</v>
      </c>
      <c r="AR41" s="173">
        <f t="shared" si="26"/>
        <v>2.6178346636996404</v>
      </c>
      <c r="AS41" s="173">
        <f t="shared" si="26"/>
        <v>2.3890755234567602</v>
      </c>
      <c r="AT41" s="173">
        <f t="shared" si="26"/>
        <v>2.6621498130799437</v>
      </c>
      <c r="AU41" s="173">
        <f t="shared" si="26"/>
        <v>2.6263451593509721</v>
      </c>
      <c r="AV41" s="173">
        <f t="shared" si="26"/>
        <v>2.7098908380628983</v>
      </c>
      <c r="AW41" s="173">
        <f t="shared" si="26"/>
        <v>2.7517622065323093</v>
      </c>
      <c r="AX41" s="173">
        <f t="shared" si="26"/>
        <v>2.7275617041908355</v>
      </c>
      <c r="AY41" s="305">
        <f>IF(AH41="","",(AH41/P41)*10)</f>
        <v>2.5012895577883603</v>
      </c>
      <c r="AZ41" s="61">
        <f t="shared" si="22"/>
        <v>-8.295766363591825E-2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9">SUM(E29:E31)</f>
        <v>397992.19999999995</v>
      </c>
      <c r="F42" s="154">
        <f t="shared" si="29"/>
        <v>320914.02999999997</v>
      </c>
      <c r="G42" s="154">
        <f t="shared" si="29"/>
        <v>319240.09999999998</v>
      </c>
      <c r="H42" s="154">
        <f t="shared" si="29"/>
        <v>375788.15999999986</v>
      </c>
      <c r="I42" s="154">
        <f t="shared" si="29"/>
        <v>329821.17</v>
      </c>
      <c r="J42" s="154">
        <f t="shared" si="29"/>
        <v>409296.98</v>
      </c>
      <c r="K42" s="154">
        <f t="shared" si="29"/>
        <v>362582.60999999987</v>
      </c>
      <c r="L42" s="154">
        <f t="shared" si="29"/>
        <v>323969.94999999995</v>
      </c>
      <c r="M42" s="154">
        <f t="shared" si="29"/>
        <v>371518.00999999989</v>
      </c>
      <c r="N42" s="154">
        <f t="shared" si="29"/>
        <v>343792.48999999976</v>
      </c>
      <c r="O42" s="154">
        <f t="shared" si="29"/>
        <v>345176.80999999982</v>
      </c>
      <c r="P42" s="154">
        <f>IF(P31="","",SUM(P29:P31))</f>
        <v>371916.87999999989</v>
      </c>
      <c r="Q42" s="61">
        <f t="shared" si="23"/>
        <v>7.7467747616069796E-2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30">SUM(W29:W31)</f>
        <v>84446.709999999992</v>
      </c>
      <c r="X42" s="154">
        <f t="shared" si="30"/>
        <v>88812.746000000028</v>
      </c>
      <c r="Y42" s="154">
        <f t="shared" si="30"/>
        <v>88470.203999999969</v>
      </c>
      <c r="Z42" s="154">
        <f t="shared" si="30"/>
        <v>91011.791000000027</v>
      </c>
      <c r="AA42" s="154">
        <f t="shared" si="30"/>
        <v>89366.013999999952</v>
      </c>
      <c r="AB42" s="154">
        <f t="shared" si="30"/>
        <v>99643.168000000005</v>
      </c>
      <c r="AC42" s="154">
        <f t="shared" si="30"/>
        <v>99340.117999999988</v>
      </c>
      <c r="AD42" s="154">
        <f t="shared" si="30"/>
        <v>86053.720000000016</v>
      </c>
      <c r="AE42" s="154">
        <f t="shared" si="30"/>
        <v>101509.05600000001</v>
      </c>
      <c r="AF42" s="154">
        <f t="shared" si="30"/>
        <v>96896.077000000048</v>
      </c>
      <c r="AG42" s="154">
        <f t="shared" si="30"/>
        <v>95340.730000000054</v>
      </c>
      <c r="AH42" s="154">
        <f>IF(AH31="","",SUM(AH29:AH31))</f>
        <v>97777.543000000049</v>
      </c>
      <c r="AI42" s="52">
        <f t="shared" si="24"/>
        <v>2.5558992468381492E-2</v>
      </c>
      <c r="AK42" s="197">
        <f t="shared" si="18"/>
        <v>2.4364590200545351</v>
      </c>
      <c r="AL42" s="156">
        <f t="shared" si="18"/>
        <v>2.3667894900255999</v>
      </c>
      <c r="AM42" s="156">
        <f t="shared" si="18"/>
        <v>1.9850252923809542</v>
      </c>
      <c r="AN42" s="156">
        <f t="shared" si="18"/>
        <v>2.1218182165379122</v>
      </c>
      <c r="AO42" s="156">
        <f t="shared" si="18"/>
        <v>2.7674934000236773</v>
      </c>
      <c r="AP42" s="156">
        <f t="shared" si="18"/>
        <v>2.7712747865947911</v>
      </c>
      <c r="AQ42" s="156">
        <f t="shared" si="18"/>
        <v>2.4218908599994227</v>
      </c>
      <c r="AR42" s="156">
        <f t="shared" si="18"/>
        <v>2.7095293488892769</v>
      </c>
      <c r="AS42" s="156">
        <f t="shared" si="18"/>
        <v>2.4344955587016552</v>
      </c>
      <c r="AT42" s="156">
        <f t="shared" si="18"/>
        <v>2.7397926778672597</v>
      </c>
      <c r="AU42" s="156">
        <f t="shared" si="18"/>
        <v>2.6562253690504329</v>
      </c>
      <c r="AV42" s="156">
        <f t="shared" si="18"/>
        <v>2.7322782009948869</v>
      </c>
      <c r="AW42" s="156">
        <f t="shared" si="18"/>
        <v>2.8184465867768118</v>
      </c>
      <c r="AX42" s="156">
        <f t="shared" si="18"/>
        <v>2.7620838723203942</v>
      </c>
      <c r="AY42" s="303">
        <f>IF(AH42="","",(AH42/P42)*10)</f>
        <v>2.6290160048664655</v>
      </c>
      <c r="AZ42" s="61">
        <f t="shared" si="22"/>
        <v>-4.8176620843211393E-2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1">SUM(E32:E34)</f>
        <v>452362.07000000007</v>
      </c>
      <c r="F43" s="154">
        <f t="shared" si="31"/>
        <v>346745.78999999992</v>
      </c>
      <c r="G43" s="154">
        <f t="shared" si="31"/>
        <v>356512.32999999996</v>
      </c>
      <c r="H43" s="154">
        <f t="shared" si="31"/>
        <v>427716.65999999992</v>
      </c>
      <c r="I43" s="154">
        <f t="shared" si="31"/>
        <v>426590.23</v>
      </c>
      <c r="J43" s="154">
        <f t="shared" si="31"/>
        <v>454858.03</v>
      </c>
      <c r="K43" s="154">
        <f t="shared" si="31"/>
        <v>390784.71999999991</v>
      </c>
      <c r="L43" s="154">
        <f t="shared" si="31"/>
        <v>348578.50999999989</v>
      </c>
      <c r="M43" s="154">
        <f t="shared" si="31"/>
        <v>402799.82999999984</v>
      </c>
      <c r="N43" s="154">
        <f t="shared" si="31"/>
        <v>382135.83999999968</v>
      </c>
      <c r="O43" s="154">
        <f t="shared" si="31"/>
        <v>370083.47000000009</v>
      </c>
      <c r="P43" s="154" t="str">
        <f>IF(P34="","",SUM(P32:P34))</f>
        <v/>
      </c>
      <c r="Q43" s="52" t="str">
        <f t="shared" si="23"/>
        <v/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2">SUM(W32:W34)</f>
        <v>94857.412999999986</v>
      </c>
      <c r="X43" s="154">
        <f t="shared" si="32"/>
        <v>91989.164000000033</v>
      </c>
      <c r="Y43" s="154">
        <f t="shared" si="32"/>
        <v>97881.056000000011</v>
      </c>
      <c r="Z43" s="154">
        <f t="shared" si="32"/>
        <v>97771.116999999969</v>
      </c>
      <c r="AA43" s="154">
        <f t="shared" si="32"/>
        <v>103996.73799999995</v>
      </c>
      <c r="AB43" s="154">
        <f t="shared" si="32"/>
        <v>107258.03199999998</v>
      </c>
      <c r="AC43" s="154">
        <f t="shared" si="32"/>
        <v>100592.079</v>
      </c>
      <c r="AD43" s="154">
        <f t="shared" si="32"/>
        <v>90380.885999999999</v>
      </c>
      <c r="AE43" s="154">
        <f t="shared" si="32"/>
        <v>108425.69100000005</v>
      </c>
      <c r="AF43" s="154">
        <f t="shared" si="32"/>
        <v>101593.97400000006</v>
      </c>
      <c r="AG43" s="154">
        <f t="shared" si="32"/>
        <v>99725.883000000031</v>
      </c>
      <c r="AH43" s="154" t="str">
        <f>IF(AH34="","",SUM(AH32:AH34))</f>
        <v/>
      </c>
      <c r="AI43" s="52" t="str">
        <f t="shared" si="24"/>
        <v/>
      </c>
      <c r="AK43" s="198">
        <f t="shared" si="18"/>
        <v>2.2750732862824821</v>
      </c>
      <c r="AL43" s="157">
        <f t="shared" si="18"/>
        <v>1.9521934010893327</v>
      </c>
      <c r="AM43" s="157">
        <f t="shared" si="18"/>
        <v>2.0898434558003469</v>
      </c>
      <c r="AN43" s="157">
        <f t="shared" si="18"/>
        <v>2.0969356029341712</v>
      </c>
      <c r="AO43" s="157">
        <f t="shared" si="18"/>
        <v>2.6529280715996597</v>
      </c>
      <c r="AP43" s="157">
        <f t="shared" si="18"/>
        <v>2.7455167118623924</v>
      </c>
      <c r="AQ43" s="157">
        <f t="shared" si="18"/>
        <v>2.2858851698692302</v>
      </c>
      <c r="AR43" s="157">
        <f t="shared" si="18"/>
        <v>2.4378602857360319</v>
      </c>
      <c r="AS43" s="157">
        <f t="shared" si="18"/>
        <v>2.3580551496474618</v>
      </c>
      <c r="AT43" s="157">
        <f t="shared" si="18"/>
        <v>2.5741047142273121</v>
      </c>
      <c r="AU43" s="157">
        <f t="shared" si="18"/>
        <v>2.5928415954270969</v>
      </c>
      <c r="AV43" s="157">
        <f t="shared" si="18"/>
        <v>2.6918008133220934</v>
      </c>
      <c r="AW43" s="157">
        <f t="shared" si="18"/>
        <v>2.6585827176011585</v>
      </c>
      <c r="AX43" s="157">
        <f t="shared" si="18"/>
        <v>2.6946862284878597</v>
      </c>
      <c r="AY43" s="303" t="str">
        <f t="shared" ref="AY43:AY45" si="33">IF(AH43="","",(AH43/P43)*10)</f>
        <v/>
      </c>
      <c r="AZ43" s="52" t="str">
        <f>IF(AY43="","",(AY43-AX43)/AX43)</f>
        <v/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4">SUM(E35:E37)</f>
        <v>380039.47999999986</v>
      </c>
      <c r="F44" s="154">
        <f t="shared" si="34"/>
        <v>326934.71000000002</v>
      </c>
      <c r="G44" s="154">
        <f t="shared" si="34"/>
        <v>312275.05999999988</v>
      </c>
      <c r="H44" s="154">
        <f t="shared" si="34"/>
        <v>397927.66000000009</v>
      </c>
      <c r="I44" s="154">
        <f t="shared" si="34"/>
        <v>401306.53999999992</v>
      </c>
      <c r="J44" s="154">
        <f t="shared" si="34"/>
        <v>370175.25</v>
      </c>
      <c r="K44" s="154">
        <f t="shared" si="34"/>
        <v>378308.29999999981</v>
      </c>
      <c r="L44" s="154">
        <f t="shared" si="34"/>
        <v>363918.54</v>
      </c>
      <c r="M44" s="154">
        <f t="shared" si="34"/>
        <v>337143.84999999986</v>
      </c>
      <c r="N44" s="154">
        <f t="shared" si="34"/>
        <v>356836.42999999993</v>
      </c>
      <c r="O44" s="154">
        <f t="shared" si="34"/>
        <v>333628.24999999983</v>
      </c>
      <c r="P44" s="154"/>
      <c r="Q44" s="52" t="str">
        <f t="shared" si="23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5">SUM(W35:W37)</f>
        <v>95010.713999999993</v>
      </c>
      <c r="X44" s="154">
        <f t="shared" si="35"/>
        <v>96933.330000000016</v>
      </c>
      <c r="Y44" s="154">
        <f t="shared" si="35"/>
        <v>97029.099999999919</v>
      </c>
      <c r="Z44" s="154">
        <f t="shared" si="35"/>
        <v>103464.25199999993</v>
      </c>
      <c r="AA44" s="154">
        <f t="shared" si="35"/>
        <v>101256.62400000007</v>
      </c>
      <c r="AB44" s="154">
        <f t="shared" si="35"/>
        <v>103099.24100000001</v>
      </c>
      <c r="AC44" s="154">
        <f t="shared" si="35"/>
        <v>114633.18400000001</v>
      </c>
      <c r="AD44" s="154">
        <f t="shared" si="35"/>
        <v>101186.17999999993</v>
      </c>
      <c r="AE44" s="154">
        <f t="shared" si="35"/>
        <v>99045.043999999994</v>
      </c>
      <c r="AF44" s="154">
        <f t="shared" si="35"/>
        <v>99499.376000000018</v>
      </c>
      <c r="AG44" s="154">
        <f t="shared" si="35"/>
        <v>94903.667999999947</v>
      </c>
      <c r="AH44" s="154"/>
      <c r="AI44" s="52" t="str">
        <f t="shared" si="24"/>
        <v/>
      </c>
      <c r="AK44" s="198">
        <f t="shared" si="18"/>
        <v>2.613554504687233</v>
      </c>
      <c r="AL44" s="157">
        <f t="shared" si="18"/>
        <v>2.3424497621770386</v>
      </c>
      <c r="AM44" s="157">
        <f t="shared" si="18"/>
        <v>2.1934914163029777</v>
      </c>
      <c r="AN44" s="157">
        <f t="shared" si="18"/>
        <v>2.5000222082189993</v>
      </c>
      <c r="AO44" s="157">
        <f t="shared" si="18"/>
        <v>2.9649140037776966</v>
      </c>
      <c r="AP44" s="157">
        <f t="shared" si="18"/>
        <v>3.1071677642140223</v>
      </c>
      <c r="AQ44" s="157">
        <f t="shared" si="18"/>
        <v>2.6000769084511473</v>
      </c>
      <c r="AR44" s="157">
        <f t="shared" si="18"/>
        <v>2.5231740305054604</v>
      </c>
      <c r="AS44" s="157">
        <f t="shared" si="18"/>
        <v>2.7851467919586739</v>
      </c>
      <c r="AT44" s="157">
        <f t="shared" si="18"/>
        <v>3.0301524973150222</v>
      </c>
      <c r="AU44" s="157">
        <f t="shared" si="18"/>
        <v>2.780462352921067</v>
      </c>
      <c r="AV44" s="157">
        <f t="shared" si="18"/>
        <v>2.9377680773355359</v>
      </c>
      <c r="AW44" s="157">
        <f t="shared" si="18"/>
        <v>2.7883749425472066</v>
      </c>
      <c r="AX44" s="157">
        <f t="shared" si="18"/>
        <v>2.8445932860901317</v>
      </c>
      <c r="AY44" s="303" t="str">
        <f t="shared" si="33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6">IF(E40="","",SUM(E38:E40))</f>
        <v>407657.96999999974</v>
      </c>
      <c r="F45" s="155">
        <f t="shared" si="36"/>
        <v>389896.20999999979</v>
      </c>
      <c r="G45" s="155">
        <f t="shared" si="36"/>
        <v>414494.53</v>
      </c>
      <c r="H45" s="155">
        <f t="shared" si="36"/>
        <v>445352.96000000014</v>
      </c>
      <c r="I45" s="155">
        <f t="shared" si="36"/>
        <v>520911.64999999973</v>
      </c>
      <c r="J45" s="155">
        <f t="shared" si="36"/>
        <v>447178.6</v>
      </c>
      <c r="K45" s="155">
        <f t="shared" si="36"/>
        <v>436294.14999999967</v>
      </c>
      <c r="L45" s="155">
        <f t="shared" si="36"/>
        <v>375280.25999999972</v>
      </c>
      <c r="M45" s="155">
        <f t="shared" si="36"/>
        <v>397265.69</v>
      </c>
      <c r="N45" s="155">
        <f t="shared" si="36"/>
        <v>385842.90000000014</v>
      </c>
      <c r="O45" s="155">
        <f t="shared" si="36"/>
        <v>362760.96999999986</v>
      </c>
      <c r="P45" s="155"/>
      <c r="Q45" s="55" t="str">
        <f t="shared" si="23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7">IF(W40="","",SUM(W38:W40))</f>
        <v>133283.21699999986</v>
      </c>
      <c r="X45" s="155">
        <f t="shared" si="37"/>
        <v>129217.92900000005</v>
      </c>
      <c r="Y45" s="155">
        <f t="shared" si="37"/>
        <v>138507.0309999999</v>
      </c>
      <c r="Z45" s="155">
        <f t="shared" si="37"/>
        <v>139017.64100000003</v>
      </c>
      <c r="AA45" s="155">
        <f t="shared" si="37"/>
        <v>147745.076</v>
      </c>
      <c r="AB45" s="155">
        <f t="shared" si="37"/>
        <v>144201.65400000001</v>
      </c>
      <c r="AC45" s="155">
        <f t="shared" si="37"/>
        <v>140364.57099999997</v>
      </c>
      <c r="AD45" s="155">
        <f t="shared" si="37"/>
        <v>116333.356</v>
      </c>
      <c r="AE45" s="155">
        <f t="shared" si="37"/>
        <v>120666.09900000007</v>
      </c>
      <c r="AF45" s="155">
        <f t="shared" si="37"/>
        <v>120177.06300000002</v>
      </c>
      <c r="AG45" s="155">
        <f t="shared" si="37"/>
        <v>117143.13099999994</v>
      </c>
      <c r="AH45" s="155"/>
      <c r="AI45" s="55" t="str">
        <f t="shared" si="24"/>
        <v/>
      </c>
      <c r="AK45" s="200">
        <f t="shared" ref="AK45:AL45" si="38">(T45/B45)*10</f>
        <v>2.9376034082439215</v>
      </c>
      <c r="AL45" s="158">
        <f t="shared" si="38"/>
        <v>2.642822586054681</v>
      </c>
      <c r="AM45" s="158">
        <f t="shared" ref="AM45:AX45" si="39">IF(V40="","",(V45/D45)*10)</f>
        <v>2.3651800960558829</v>
      </c>
      <c r="AN45" s="158">
        <f t="shared" si="39"/>
        <v>3.2694863539648189</v>
      </c>
      <c r="AO45" s="158">
        <f t="shared" si="39"/>
        <v>3.3141622228130947</v>
      </c>
      <c r="AP45" s="158">
        <f t="shared" si="39"/>
        <v>3.3415888745262787</v>
      </c>
      <c r="AQ45" s="158">
        <f t="shared" si="39"/>
        <v>3.1215160442629593</v>
      </c>
      <c r="AR45" s="158">
        <f t="shared" si="39"/>
        <v>2.8362789736032989</v>
      </c>
      <c r="AS45" s="158">
        <f t="shared" si="39"/>
        <v>3.2246993483140747</v>
      </c>
      <c r="AT45" s="158">
        <f t="shared" si="39"/>
        <v>3.2172003910664415</v>
      </c>
      <c r="AU45" s="158">
        <f t="shared" si="39"/>
        <v>3.0999060808580792</v>
      </c>
      <c r="AV45" s="158">
        <f t="shared" si="39"/>
        <v>3.0374155643795984</v>
      </c>
      <c r="AW45" s="158">
        <f t="shared" si="39"/>
        <v>3.1146630662375796</v>
      </c>
      <c r="AX45" s="158">
        <f t="shared" si="39"/>
        <v>3.2292098844040469</v>
      </c>
      <c r="AY45" s="304" t="str">
        <f t="shared" si="33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38" t="s">
        <v>15</v>
      </c>
      <c r="B48" s="340" t="s">
        <v>72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36" t="s">
        <v>148</v>
      </c>
      <c r="S48" s="341" t="s">
        <v>3</v>
      </c>
      <c r="T48" s="333" t="s">
        <v>72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36" t="s">
        <v>148</v>
      </c>
      <c r="AK48" s="333" t="s">
        <v>72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36" t="str">
        <f>AI48</f>
        <v>D       2024/2023</v>
      </c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37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37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37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136132.38999999993</v>
      </c>
      <c r="P51" s="112">
        <v>119105.62999999995</v>
      </c>
      <c r="Q51" s="61">
        <f>IF(P51="","",(P51-O51)/O51)</f>
        <v>-0.12507500970195257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35625.286000000015</v>
      </c>
      <c r="AG51" s="153">
        <v>34983.273000000016</v>
      </c>
      <c r="AH51" s="112">
        <v>35173.208999999988</v>
      </c>
      <c r="AI51" s="61">
        <f>(AH51-AG51)/AG51</f>
        <v>5.4293376151503129E-3</v>
      </c>
      <c r="AK51" s="197">
        <f t="shared" ref="AK51:AX66" si="40">(T51/B51)*10</f>
        <v>1.8403950095881081</v>
      </c>
      <c r="AL51" s="156">
        <f t="shared" si="40"/>
        <v>2.1615227579625658</v>
      </c>
      <c r="AM51" s="156">
        <f t="shared" si="40"/>
        <v>1.6233752122420044</v>
      </c>
      <c r="AN51" s="156">
        <f t="shared" si="40"/>
        <v>2.1365698136809841</v>
      </c>
      <c r="AO51" s="156">
        <f t="shared" si="40"/>
        <v>1.9118665881821473</v>
      </c>
      <c r="AP51" s="156">
        <f t="shared" si="40"/>
        <v>2.084887683249244</v>
      </c>
      <c r="AQ51" s="156">
        <f t="shared" si="40"/>
        <v>2.5496644283820684</v>
      </c>
      <c r="AR51" s="156">
        <f t="shared" si="40"/>
        <v>2.3022728777371348</v>
      </c>
      <c r="AS51" s="156">
        <f t="shared" si="40"/>
        <v>2.6245023255663726</v>
      </c>
      <c r="AT51" s="156">
        <f t="shared" si="40"/>
        <v>2.5168305052232003</v>
      </c>
      <c r="AU51" s="156">
        <f t="shared" si="40"/>
        <v>2.5770024051709339</v>
      </c>
      <c r="AV51" s="156">
        <f t="shared" si="40"/>
        <v>2.4558880613738214</v>
      </c>
      <c r="AW51" s="156">
        <f t="shared" si="40"/>
        <v>2.7736362714125979</v>
      </c>
      <c r="AX51" s="156">
        <f t="shared" si="40"/>
        <v>2.5697979004115061</v>
      </c>
      <c r="AY51" s="156">
        <f>(AH51/P51)*10</f>
        <v>2.953110528864169</v>
      </c>
      <c r="AZ51" s="61">
        <f t="shared" ref="AZ51:AZ67" si="41">IF(AY51="","",(AY51-AX51)/AX51)</f>
        <v>0.14916061235448996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127037.36999999995</v>
      </c>
      <c r="P52" s="119">
        <v>143594.56999999986</v>
      </c>
      <c r="Q52" s="52">
        <f t="shared" ref="Q52:Q67" si="42">IF(P52="","",(P52-O52)/O52)</f>
        <v>0.13033330271242169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37504.744000000028</v>
      </c>
      <c r="AG52" s="154">
        <v>37715.522000000034</v>
      </c>
      <c r="AH52" s="119">
        <v>39344.227000000006</v>
      </c>
      <c r="AI52" s="52">
        <f>IF(AH52="","",(AH52-AG52)/AG52)</f>
        <v>4.3183944265705008E-2</v>
      </c>
      <c r="AK52" s="198">
        <f t="shared" si="40"/>
        <v>1.9828769390109828</v>
      </c>
      <c r="AL52" s="157">
        <f t="shared" si="40"/>
        <v>1.9988227993313985</v>
      </c>
      <c r="AM52" s="157">
        <f t="shared" si="40"/>
        <v>1.9749874173279136</v>
      </c>
      <c r="AN52" s="157">
        <f t="shared" si="40"/>
        <v>2.0345965286625685</v>
      </c>
      <c r="AO52" s="157">
        <f t="shared" si="40"/>
        <v>2.0060953800975545</v>
      </c>
      <c r="AP52" s="157">
        <f t="shared" si="40"/>
        <v>2.0568406639230217</v>
      </c>
      <c r="AQ52" s="157">
        <f t="shared" si="40"/>
        <v>2.6533769046368283</v>
      </c>
      <c r="AR52" s="157">
        <f t="shared" si="40"/>
        <v>2.647838667682183</v>
      </c>
      <c r="AS52" s="157">
        <f t="shared" si="40"/>
        <v>2.631341738074287</v>
      </c>
      <c r="AT52" s="157">
        <f t="shared" si="40"/>
        <v>2.536018842558001</v>
      </c>
      <c r="AU52" s="157">
        <f t="shared" si="40"/>
        <v>2.4832292547690611</v>
      </c>
      <c r="AV52" s="157">
        <f t="shared" si="40"/>
        <v>2.5417049850064632</v>
      </c>
      <c r="AW52" s="157">
        <f t="shared" si="40"/>
        <v>2.7055411202134874</v>
      </c>
      <c r="AX52" s="157">
        <f t="shared" si="40"/>
        <v>2.9688525510249502</v>
      </c>
      <c r="AY52" s="157">
        <f>IF(AH52="","",(AH52/P52)*10)</f>
        <v>2.7399522837110095</v>
      </c>
      <c r="AZ52" s="52">
        <f t="shared" si="41"/>
        <v>-7.7100584613040618E-2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150571.64000000007</v>
      </c>
      <c r="P53" s="119">
        <v>145589.28000000023</v>
      </c>
      <c r="Q53" s="52">
        <f t="shared" si="42"/>
        <v>-3.3089630955735347E-2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41236.967000000041</v>
      </c>
      <c r="AG53" s="154">
        <v>43915.523000000045</v>
      </c>
      <c r="AH53" s="119">
        <v>41076.34300000003</v>
      </c>
      <c r="AI53" s="52">
        <f t="shared" ref="AI53:AI67" si="43">IF(AH53="","",(AH53-AG53)/AG53)</f>
        <v>-6.4650943585483706E-2</v>
      </c>
      <c r="AK53" s="198">
        <f t="shared" si="40"/>
        <v>2.0077226683000542</v>
      </c>
      <c r="AL53" s="157">
        <f t="shared" si="40"/>
        <v>1.8315235126543004</v>
      </c>
      <c r="AM53" s="157">
        <f t="shared" si="40"/>
        <v>1.8119557041330736</v>
      </c>
      <c r="AN53" s="157">
        <f t="shared" si="40"/>
        <v>2.0167206334389824</v>
      </c>
      <c r="AO53" s="157">
        <f t="shared" si="40"/>
        <v>1.9826132412987234</v>
      </c>
      <c r="AP53" s="157">
        <f t="shared" si="40"/>
        <v>2.113228319300315</v>
      </c>
      <c r="AQ53" s="157">
        <f t="shared" si="40"/>
        <v>2.602660007755369</v>
      </c>
      <c r="AR53" s="157">
        <f t="shared" si="40"/>
        <v>2.6739934021991134</v>
      </c>
      <c r="AS53" s="157">
        <f t="shared" si="40"/>
        <v>2.617554001228326</v>
      </c>
      <c r="AT53" s="157">
        <f t="shared" si="40"/>
        <v>2.609925131515602</v>
      </c>
      <c r="AU53" s="157">
        <f t="shared" si="40"/>
        <v>2.6161012043466729</v>
      </c>
      <c r="AV53" s="157">
        <f t="shared" si="40"/>
        <v>2.8377757985763976</v>
      </c>
      <c r="AW53" s="157">
        <f t="shared" si="40"/>
        <v>2.8495931602522742</v>
      </c>
      <c r="AX53" s="157">
        <f t="shared" si="40"/>
        <v>2.9165866161781877</v>
      </c>
      <c r="AY53" s="157">
        <f t="shared" ref="AY53:AY63" si="44">IF(AH53="","",(AH53/P53)*10)</f>
        <v>2.8213851322020389</v>
      </c>
      <c r="AZ53" s="52">
        <f t="shared" si="41"/>
        <v>-3.2641404663955473E-2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125294.90999999999</v>
      </c>
      <c r="P54" s="119">
        <v>173244.81999999992</v>
      </c>
      <c r="Q54" s="52">
        <f t="shared" si="42"/>
        <v>0.38269639205614925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37368.31299999998</v>
      </c>
      <c r="AG54" s="154">
        <v>37534.006999999983</v>
      </c>
      <c r="AH54" s="119">
        <v>47164.544999999976</v>
      </c>
      <c r="AI54" s="52">
        <f t="shared" si="43"/>
        <v>0.25658166472873511</v>
      </c>
      <c r="AK54" s="198">
        <f t="shared" si="40"/>
        <v>1.9069227134443323</v>
      </c>
      <c r="AL54" s="157">
        <f t="shared" si="40"/>
        <v>1.915464103514757</v>
      </c>
      <c r="AM54" s="157">
        <f t="shared" si="40"/>
        <v>1.8761332001822941</v>
      </c>
      <c r="AN54" s="157">
        <f t="shared" si="40"/>
        <v>1.8126793237794652</v>
      </c>
      <c r="AO54" s="157">
        <f t="shared" si="40"/>
        <v>2.2034024597762674</v>
      </c>
      <c r="AP54" s="157">
        <f t="shared" si="40"/>
        <v>1.9447659298682476</v>
      </c>
      <c r="AQ54" s="157">
        <f t="shared" si="40"/>
        <v>2.43607496637682</v>
      </c>
      <c r="AR54" s="157">
        <f t="shared" si="40"/>
        <v>2.3737374992869791</v>
      </c>
      <c r="AS54" s="157">
        <f t="shared" si="40"/>
        <v>2.3781815706915439</v>
      </c>
      <c r="AT54" s="157">
        <f t="shared" si="40"/>
        <v>2.4789600355286541</v>
      </c>
      <c r="AU54" s="157">
        <f t="shared" si="40"/>
        <v>2.7486232264577093</v>
      </c>
      <c r="AV54" s="157">
        <f t="shared" si="40"/>
        <v>2.7144993314116017</v>
      </c>
      <c r="AW54" s="157">
        <f t="shared" si="40"/>
        <v>2.8724249818937571</v>
      </c>
      <c r="AX54" s="157">
        <f t="shared" si="40"/>
        <v>2.9956529758471424</v>
      </c>
      <c r="AY54" s="157">
        <f t="shared" si="44"/>
        <v>2.722421657397895</v>
      </c>
      <c r="AZ54" s="52">
        <f t="shared" si="41"/>
        <v>-9.1209269115018296E-2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152855.52999999997</v>
      </c>
      <c r="P55" s="119">
        <v>158762.28999999998</v>
      </c>
      <c r="Q55" s="52">
        <f t="shared" si="42"/>
        <v>3.8642762875507421E-2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42292.586000000018</v>
      </c>
      <c r="AG55" s="154">
        <v>46204.419000000053</v>
      </c>
      <c r="AH55" s="119">
        <v>44574.14500000007</v>
      </c>
      <c r="AI55" s="52">
        <f t="shared" si="43"/>
        <v>-3.5283941131258059E-2</v>
      </c>
      <c r="AK55" s="198">
        <f t="shared" si="40"/>
        <v>1.7520340711061637</v>
      </c>
      <c r="AL55" s="157">
        <f t="shared" si="40"/>
        <v>1.7517428736684229</v>
      </c>
      <c r="AM55" s="157">
        <f t="shared" si="40"/>
        <v>1.726322321385233</v>
      </c>
      <c r="AN55" s="157">
        <f t="shared" si="40"/>
        <v>2.0015272066699175</v>
      </c>
      <c r="AO55" s="157">
        <f t="shared" si="40"/>
        <v>2.0864842867894087</v>
      </c>
      <c r="AP55" s="157">
        <f t="shared" si="40"/>
        <v>2.3291488172697856</v>
      </c>
      <c r="AQ55" s="157">
        <f t="shared" si="40"/>
        <v>2.331685483786639</v>
      </c>
      <c r="AR55" s="157">
        <f t="shared" si="40"/>
        <v>2.4456093561553693</v>
      </c>
      <c r="AS55" s="157">
        <f t="shared" si="40"/>
        <v>2.5166896261109475</v>
      </c>
      <c r="AT55" s="157">
        <f t="shared" si="40"/>
        <v>2.3149959655163963</v>
      </c>
      <c r="AU55" s="157">
        <f t="shared" si="40"/>
        <v>2.5229270215366979</v>
      </c>
      <c r="AV55" s="157">
        <f t="shared" si="40"/>
        <v>2.6525523763560646</v>
      </c>
      <c r="AW55" s="157">
        <f t="shared" si="40"/>
        <v>2.8703441202536228</v>
      </c>
      <c r="AX55" s="157">
        <f t="shared" si="40"/>
        <v>3.0227508942594401</v>
      </c>
      <c r="AY55" s="157">
        <f t="shared" si="44"/>
        <v>2.8076028003879303</v>
      </c>
      <c r="AZ55" s="52">
        <f t="shared" si="41"/>
        <v>-7.1176256793142087E-2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179980.49000000008</v>
      </c>
      <c r="P56" s="119"/>
      <c r="Q56" s="52" t="str">
        <f t="shared" si="42"/>
        <v/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38238.688000000016</v>
      </c>
      <c r="AG56" s="154">
        <v>52448.969999999979</v>
      </c>
      <c r="AH56" s="119"/>
      <c r="AI56" s="52" t="str">
        <f t="shared" si="43"/>
        <v/>
      </c>
      <c r="AK56" s="198">
        <f t="shared" si="40"/>
        <v>2.1642824699311363</v>
      </c>
      <c r="AL56" s="157">
        <f t="shared" si="40"/>
        <v>1.6258312843389231</v>
      </c>
      <c r="AM56" s="157">
        <f t="shared" si="40"/>
        <v>1.8444156881700937</v>
      </c>
      <c r="AN56" s="157">
        <f t="shared" si="40"/>
        <v>2.2679253964330508</v>
      </c>
      <c r="AO56" s="157">
        <f t="shared" si="40"/>
        <v>1.9775145141985686</v>
      </c>
      <c r="AP56" s="157">
        <f t="shared" si="40"/>
        <v>2.2301042720461464</v>
      </c>
      <c r="AQ56" s="157">
        <f t="shared" si="40"/>
        <v>2.4649217088977964</v>
      </c>
      <c r="AR56" s="157">
        <f t="shared" si="40"/>
        <v>2.2994092133916011</v>
      </c>
      <c r="AS56" s="157">
        <f t="shared" si="40"/>
        <v>2.5374049995421668</v>
      </c>
      <c r="AT56" s="157">
        <f t="shared" si="40"/>
        <v>2.5635245583717103</v>
      </c>
      <c r="AU56" s="157">
        <f t="shared" si="40"/>
        <v>2.3079094660369694</v>
      </c>
      <c r="AV56" s="157">
        <f t="shared" si="40"/>
        <v>2.6287498593130412</v>
      </c>
      <c r="AW56" s="157">
        <f t="shared" si="40"/>
        <v>2.8590970820133683</v>
      </c>
      <c r="AX56" s="157">
        <f t="shared" si="40"/>
        <v>2.9141475278792695</v>
      </c>
      <c r="AY56" s="157" t="str">
        <f t="shared" si="44"/>
        <v/>
      </c>
      <c r="AZ56" s="52" t="str">
        <f t="shared" si="41"/>
        <v/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174520.21999999951</v>
      </c>
      <c r="P57" s="119"/>
      <c r="Q57" s="52" t="str">
        <f t="shared" si="42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48307.429000000018</v>
      </c>
      <c r="AG57" s="154">
        <v>53463.06900000001</v>
      </c>
      <c r="AH57" s="119"/>
      <c r="AI57" s="52" t="str">
        <f t="shared" si="43"/>
        <v/>
      </c>
      <c r="AK57" s="198">
        <f t="shared" si="40"/>
        <v>1.78028436914874</v>
      </c>
      <c r="AL57" s="157">
        <f t="shared" si="40"/>
        <v>1.8490670998920886</v>
      </c>
      <c r="AM57" s="157">
        <f t="shared" si="40"/>
        <v>2.0713675613226452</v>
      </c>
      <c r="AN57" s="157">
        <f t="shared" si="40"/>
        <v>2.6398668876056313</v>
      </c>
      <c r="AO57" s="157">
        <f t="shared" si="40"/>
        <v>2.1564433770399614</v>
      </c>
      <c r="AP57" s="157">
        <f t="shared" si="40"/>
        <v>2.2613040218962874</v>
      </c>
      <c r="AQ57" s="157">
        <f t="shared" si="40"/>
        <v>2.3003462816760107</v>
      </c>
      <c r="AR57" s="157">
        <f t="shared" si="40"/>
        <v>2.695125703096739</v>
      </c>
      <c r="AS57" s="157">
        <f t="shared" si="40"/>
        <v>2.7967861439132284</v>
      </c>
      <c r="AT57" s="157">
        <f t="shared" si="40"/>
        <v>2.7346902490333531</v>
      </c>
      <c r="AU57" s="157">
        <f t="shared" si="40"/>
        <v>2.5669833050728972</v>
      </c>
      <c r="AV57" s="157">
        <f t="shared" si="40"/>
        <v>2.8743178526367079</v>
      </c>
      <c r="AW57" s="157">
        <f t="shared" si="40"/>
        <v>2.9092003555062247</v>
      </c>
      <c r="AX57" s="157">
        <f t="shared" si="40"/>
        <v>3.0634312173111038</v>
      </c>
      <c r="AY57" s="157" t="str">
        <f t="shared" si="44"/>
        <v/>
      </c>
      <c r="AZ57" s="52" t="str">
        <f t="shared" si="41"/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163667.36999999994</v>
      </c>
      <c r="P58" s="119"/>
      <c r="Q58" s="52" t="str">
        <f t="shared" si="42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40571.075000000019</v>
      </c>
      <c r="AH58" s="119"/>
      <c r="AI58" s="52" t="str">
        <f t="shared" si="43"/>
        <v/>
      </c>
      <c r="AK58" s="198">
        <f t="shared" si="40"/>
        <v>1.6675286305808483</v>
      </c>
      <c r="AL58" s="157">
        <f t="shared" si="40"/>
        <v>1.5335201199016324</v>
      </c>
      <c r="AM58" s="157">
        <f t="shared" si="40"/>
        <v>1.7218122402971472</v>
      </c>
      <c r="AN58" s="157">
        <f t="shared" si="40"/>
        <v>2.1904030522566904</v>
      </c>
      <c r="AO58" s="157">
        <f t="shared" si="40"/>
        <v>2.2098559498187784</v>
      </c>
      <c r="AP58" s="157">
        <f t="shared" si="40"/>
        <v>1.9543144793232015</v>
      </c>
      <c r="AQ58" s="157">
        <f t="shared" si="40"/>
        <v>2.3412179443459293</v>
      </c>
      <c r="AR58" s="157">
        <f t="shared" si="40"/>
        <v>2.250318511572504</v>
      </c>
      <c r="AS58" s="157">
        <f t="shared" si="40"/>
        <v>2.5225098647387783</v>
      </c>
      <c r="AT58" s="157">
        <f t="shared" si="40"/>
        <v>2.5830822495328061</v>
      </c>
      <c r="AU58" s="157">
        <f t="shared" si="40"/>
        <v>2.554902722610267</v>
      </c>
      <c r="AV58" s="157">
        <f t="shared" si="40"/>
        <v>2.4572668535012139</v>
      </c>
      <c r="AW58" s="157">
        <f t="shared" si="40"/>
        <v>2.8936638936443257</v>
      </c>
      <c r="AX58" s="157">
        <f t="shared" si="40"/>
        <v>2.4788737669579488</v>
      </c>
      <c r="AY58" s="157" t="str">
        <f t="shared" si="44"/>
        <v/>
      </c>
      <c r="AZ58" s="52" t="str">
        <f t="shared" si="41"/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150553.19999999995</v>
      </c>
      <c r="P59" s="119"/>
      <c r="Q59" s="52" t="str">
        <f t="shared" si="42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54674.304000000055</v>
      </c>
      <c r="AG59" s="154">
        <v>44655.215000000106</v>
      </c>
      <c r="AH59" s="119"/>
      <c r="AI59" s="52" t="str">
        <f t="shared" si="43"/>
        <v/>
      </c>
      <c r="AK59" s="198">
        <f t="shared" si="40"/>
        <v>2.0176378539558204</v>
      </c>
      <c r="AL59" s="157">
        <f t="shared" si="40"/>
        <v>2.1322284964573752</v>
      </c>
      <c r="AM59" s="157">
        <f t="shared" si="40"/>
        <v>2.0698124355501131</v>
      </c>
      <c r="AN59" s="157">
        <f t="shared" si="40"/>
        <v>2.4195441735474672</v>
      </c>
      <c r="AO59" s="157">
        <f t="shared" si="40"/>
        <v>2.2147954439362096</v>
      </c>
      <c r="AP59" s="157">
        <f t="shared" si="40"/>
        <v>2.4385642559372496</v>
      </c>
      <c r="AQ59" s="157">
        <f t="shared" si="40"/>
        <v>2.6162790798815738</v>
      </c>
      <c r="AR59" s="157">
        <f t="shared" si="40"/>
        <v>2.741714467283753</v>
      </c>
      <c r="AS59" s="157">
        <f t="shared" si="40"/>
        <v>2.9662199105238427</v>
      </c>
      <c r="AT59" s="157">
        <f t="shared" si="40"/>
        <v>2.6555324622013563</v>
      </c>
      <c r="AU59" s="157">
        <f t="shared" si="40"/>
        <v>2.786435485029668</v>
      </c>
      <c r="AV59" s="157">
        <f t="shared" si="40"/>
        <v>3.3033356079417873</v>
      </c>
      <c r="AW59" s="157">
        <f t="shared" si="40"/>
        <v>2.9680519543547716</v>
      </c>
      <c r="AX59" s="157">
        <f t="shared" si="40"/>
        <v>2.9660754470844934</v>
      </c>
      <c r="AY59" s="157" t="str">
        <f t="shared" si="44"/>
        <v/>
      </c>
      <c r="AZ59" s="52" t="str">
        <f t="shared" si="41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155216.30000000008</v>
      </c>
      <c r="P60" s="119"/>
      <c r="Q60" s="52" t="str">
        <f t="shared" si="42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53916.488000000005</v>
      </c>
      <c r="AG60" s="154">
        <v>47708.785000000025</v>
      </c>
      <c r="AH60" s="119"/>
      <c r="AI60" s="52" t="str">
        <f t="shared" si="43"/>
        <v/>
      </c>
      <c r="AK60" s="198">
        <f t="shared" si="40"/>
        <v>2.3647140718469641</v>
      </c>
      <c r="AL60" s="157">
        <f t="shared" si="40"/>
        <v>2.2614935016861302</v>
      </c>
      <c r="AM60" s="157">
        <f t="shared" si="40"/>
        <v>2.5580688905462297</v>
      </c>
      <c r="AN60" s="157">
        <f t="shared" si="40"/>
        <v>2.3603331049966276</v>
      </c>
      <c r="AO60" s="157">
        <f t="shared" si="40"/>
        <v>2.5709811698639262</v>
      </c>
      <c r="AP60" s="157">
        <f t="shared" si="40"/>
        <v>2.426905203187177</v>
      </c>
      <c r="AQ60" s="157">
        <f t="shared" si="40"/>
        <v>2.7569178405590455</v>
      </c>
      <c r="AR60" s="157">
        <f t="shared" si="40"/>
        <v>2.568696662723287</v>
      </c>
      <c r="AS60" s="157">
        <f t="shared" si="40"/>
        <v>2.9967018158701015</v>
      </c>
      <c r="AT60" s="157">
        <f t="shared" si="40"/>
        <v>2.6446157846551293</v>
      </c>
      <c r="AU60" s="157">
        <f t="shared" si="40"/>
        <v>2.8633281235413843</v>
      </c>
      <c r="AV60" s="157">
        <f t="shared" si="40"/>
        <v>3.0177047586960484</v>
      </c>
      <c r="AW60" s="157">
        <f t="shared" si="40"/>
        <v>3.1907721970477527</v>
      </c>
      <c r="AX60" s="157">
        <f t="shared" si="40"/>
        <v>3.073696834675224</v>
      </c>
      <c r="AY60" s="157" t="str">
        <f t="shared" si="44"/>
        <v/>
      </c>
      <c r="AZ60" s="52" t="str">
        <f t="shared" si="41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149881.67999999996</v>
      </c>
      <c r="P61" s="119"/>
      <c r="Q61" s="52" t="str">
        <f t="shared" si="42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57319.255000000048</v>
      </c>
      <c r="AG61" s="154">
        <v>44966.515999999981</v>
      </c>
      <c r="AH61" s="119"/>
      <c r="AI61" s="52" t="str">
        <f t="shared" si="43"/>
        <v/>
      </c>
      <c r="AK61" s="198">
        <f t="shared" si="40"/>
        <v>1.9784200067392308</v>
      </c>
      <c r="AL61" s="157">
        <f t="shared" si="40"/>
        <v>1.9672226836151285</v>
      </c>
      <c r="AM61" s="157">
        <f t="shared" ref="AM61:AX63" si="45">IF(V61="","",(V61/D61)*10)</f>
        <v>2.1967931517532344</v>
      </c>
      <c r="AN61" s="157">
        <f t="shared" si="45"/>
        <v>2.3729260081576027</v>
      </c>
      <c r="AO61" s="157">
        <f t="shared" si="45"/>
        <v>2.4758168420606395</v>
      </c>
      <c r="AP61" s="157">
        <f t="shared" si="45"/>
        <v>2.4958910965727048</v>
      </c>
      <c r="AQ61" s="157">
        <f t="shared" si="45"/>
        <v>2.8239750172941114</v>
      </c>
      <c r="AR61" s="157">
        <f t="shared" si="45"/>
        <v>2.95999563618712</v>
      </c>
      <c r="AS61" s="157">
        <f t="shared" si="45"/>
        <v>2.8613877922934243</v>
      </c>
      <c r="AT61" s="157">
        <f t="shared" si="45"/>
        <v>2.7146381384743794</v>
      </c>
      <c r="AU61" s="157">
        <f t="shared" si="45"/>
        <v>2.7936391721613445</v>
      </c>
      <c r="AV61" s="157">
        <f t="shared" si="45"/>
        <v>3.094595117974555</v>
      </c>
      <c r="AW61" s="157">
        <f t="shared" si="45"/>
        <v>2.9794973919702468</v>
      </c>
      <c r="AX61" s="157">
        <f t="shared" si="45"/>
        <v>3.0001342392212305</v>
      </c>
      <c r="AY61" s="157" t="str">
        <f t="shared" si="44"/>
        <v/>
      </c>
      <c r="AZ61" s="52" t="str">
        <f t="shared" si="41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42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33056.706999999988</v>
      </c>
      <c r="AG62" s="155">
        <v>35898.317000000039</v>
      </c>
      <c r="AH62" s="123"/>
      <c r="AI62" s="52" t="str">
        <f t="shared" si="43"/>
        <v/>
      </c>
      <c r="AK62" s="198">
        <f t="shared" si="40"/>
        <v>2.0408556968710365</v>
      </c>
      <c r="AL62" s="157">
        <f t="shared" si="40"/>
        <v>1.8586959199657298</v>
      </c>
      <c r="AM62" s="157">
        <f t="shared" si="45"/>
        <v>2.3103681372605527</v>
      </c>
      <c r="AN62" s="157">
        <f t="shared" si="45"/>
        <v>2.494909882777443</v>
      </c>
      <c r="AO62" s="157">
        <f t="shared" si="45"/>
        <v>2.357121537342076</v>
      </c>
      <c r="AP62" s="157">
        <f t="shared" si="45"/>
        <v>2.6659387435479127</v>
      </c>
      <c r="AQ62" s="157">
        <f t="shared" si="45"/>
        <v>3.190162257970441</v>
      </c>
      <c r="AR62" s="157">
        <f t="shared" si="45"/>
        <v>3.0157583548138938</v>
      </c>
      <c r="AS62" s="157">
        <f t="shared" si="45"/>
        <v>3.3894753383554024</v>
      </c>
      <c r="AT62" s="157">
        <f t="shared" si="45"/>
        <v>3.080067195408315</v>
      </c>
      <c r="AU62" s="157">
        <f t="shared" si="45"/>
        <v>2.920769071613742</v>
      </c>
      <c r="AV62" s="157">
        <f t="shared" si="45"/>
        <v>2.7992960150697193</v>
      </c>
      <c r="AW62" s="157">
        <f t="shared" si="45"/>
        <v>3.0658930312246784</v>
      </c>
      <c r="AX62" s="157">
        <f t="shared" si="45"/>
        <v>3.2483792858786558</v>
      </c>
      <c r="AY62" s="157" t="str">
        <f t="shared" si="44"/>
        <v/>
      </c>
      <c r="AZ62" s="52" t="str">
        <f t="shared" si="41"/>
        <v/>
      </c>
      <c r="BC62" s="105"/>
    </row>
    <row r="63" spans="1:55" ht="20.100000000000001" customHeight="1" thickBot="1" x14ac:dyDescent="0.3">
      <c r="A63" s="35" t="str">
        <f>A19</f>
        <v>jan-mai</v>
      </c>
      <c r="B63" s="167">
        <f>SUM(B51:B55)</f>
        <v>424654.63000000012</v>
      </c>
      <c r="C63" s="168">
        <f t="shared" ref="C63:P63" si="46">SUM(C51:C55)</f>
        <v>475414.94000000006</v>
      </c>
      <c r="D63" s="168">
        <f t="shared" si="46"/>
        <v>587265.14999999991</v>
      </c>
      <c r="E63" s="168">
        <f t="shared" si="46"/>
        <v>558931.32999999996</v>
      </c>
      <c r="F63" s="168">
        <f t="shared" si="46"/>
        <v>528425.34999999974</v>
      </c>
      <c r="G63" s="168">
        <f t="shared" si="46"/>
        <v>554271.76</v>
      </c>
      <c r="H63" s="168">
        <f t="shared" si="46"/>
        <v>412253.46999999974</v>
      </c>
      <c r="I63" s="168">
        <f t="shared" si="46"/>
        <v>507184.56999999972</v>
      </c>
      <c r="J63" s="168">
        <f t="shared" si="46"/>
        <v>525074.59000000008</v>
      </c>
      <c r="K63" s="168">
        <f t="shared" si="46"/>
        <v>562839.61999999953</v>
      </c>
      <c r="L63" s="168">
        <f t="shared" si="46"/>
        <v>621511.77</v>
      </c>
      <c r="M63" s="168">
        <f t="shared" si="46"/>
        <v>717594.90999999968</v>
      </c>
      <c r="N63" s="168">
        <f t="shared" si="46"/>
        <v>689212.78999999957</v>
      </c>
      <c r="O63" s="168">
        <f t="shared" si="46"/>
        <v>691891.83999999985</v>
      </c>
      <c r="P63" s="169">
        <f t="shared" si="46"/>
        <v>740296.59000000008</v>
      </c>
      <c r="Q63" s="61">
        <f t="shared" si="42"/>
        <v>6.9959995481375006E-2</v>
      </c>
      <c r="S63" s="109"/>
      <c r="T63" s="167">
        <f>SUM(T51:T55)</f>
        <v>80263.035000000003</v>
      </c>
      <c r="U63" s="168">
        <f t="shared" ref="U63:AH63" si="47">SUM(U51:U55)</f>
        <v>90857.899000000005</v>
      </c>
      <c r="V63" s="168">
        <f t="shared" si="47"/>
        <v>105528.93000000002</v>
      </c>
      <c r="W63" s="168">
        <f t="shared" si="47"/>
        <v>111257.59399999997</v>
      </c>
      <c r="X63" s="168">
        <f t="shared" si="47"/>
        <v>107790.605</v>
      </c>
      <c r="Y63" s="168">
        <f t="shared" si="47"/>
        <v>116217.08599999997</v>
      </c>
      <c r="Z63" s="168">
        <f t="shared" si="47"/>
        <v>103147.372</v>
      </c>
      <c r="AA63" s="168">
        <f t="shared" si="47"/>
        <v>126228.43800000002</v>
      </c>
      <c r="AB63" s="168">
        <f t="shared" si="47"/>
        <v>133666.524</v>
      </c>
      <c r="AC63" s="168">
        <f t="shared" si="47"/>
        <v>139600.00200000007</v>
      </c>
      <c r="AD63" s="168">
        <f t="shared" si="47"/>
        <v>161032.73800000007</v>
      </c>
      <c r="AE63" s="168">
        <f t="shared" si="47"/>
        <v>190494.54000000007</v>
      </c>
      <c r="AF63" s="168">
        <f t="shared" si="47"/>
        <v>194027.89600000007</v>
      </c>
      <c r="AG63" s="168">
        <f t="shared" si="47"/>
        <v>200352.74400000012</v>
      </c>
      <c r="AH63" s="169">
        <f t="shared" si="47"/>
        <v>207332.46900000007</v>
      </c>
      <c r="AI63" s="57">
        <f t="shared" si="43"/>
        <v>3.4837181965423659E-2</v>
      </c>
      <c r="AK63" s="199">
        <f t="shared" si="40"/>
        <v>1.8900779440459647</v>
      </c>
      <c r="AL63" s="173">
        <f t="shared" si="40"/>
        <v>1.9111283923891831</v>
      </c>
      <c r="AM63" s="173">
        <f t="shared" si="45"/>
        <v>1.7969554297577515</v>
      </c>
      <c r="AN63" s="173">
        <f t="shared" si="45"/>
        <v>1.9905413783120722</v>
      </c>
      <c r="AO63" s="173">
        <f t="shared" si="45"/>
        <v>2.0398454578305154</v>
      </c>
      <c r="AP63" s="173">
        <f t="shared" si="45"/>
        <v>2.0967527914465633</v>
      </c>
      <c r="AQ63" s="173">
        <f t="shared" si="45"/>
        <v>2.502037690549944</v>
      </c>
      <c r="AR63" s="173">
        <f t="shared" si="45"/>
        <v>2.4888067474134732</v>
      </c>
      <c r="AS63" s="173">
        <f t="shared" si="45"/>
        <v>2.5456673498521414</v>
      </c>
      <c r="AT63" s="173">
        <f t="shared" si="45"/>
        <v>2.4802802972541302</v>
      </c>
      <c r="AU63" s="173">
        <f t="shared" si="45"/>
        <v>2.5909845279358112</v>
      </c>
      <c r="AV63" s="173">
        <f t="shared" si="45"/>
        <v>2.6546250167800123</v>
      </c>
      <c r="AW63" s="173">
        <f t="shared" si="45"/>
        <v>2.815210321329066</v>
      </c>
      <c r="AX63" s="173">
        <f t="shared" si="45"/>
        <v>2.8957234703042629</v>
      </c>
      <c r="AY63" s="173">
        <f t="shared" si="44"/>
        <v>2.8006676216082536</v>
      </c>
      <c r="AZ63" s="61">
        <f t="shared" si="41"/>
        <v>-3.2826286650230983E-2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8">SUM(E51:E53)</f>
        <v>307586.39999999991</v>
      </c>
      <c r="F64" s="154">
        <f t="shared" si="48"/>
        <v>312002.81999999983</v>
      </c>
      <c r="G64" s="154">
        <f t="shared" si="48"/>
        <v>314085.74999999994</v>
      </c>
      <c r="H64" s="154">
        <f t="shared" si="48"/>
        <v>225185.55999999994</v>
      </c>
      <c r="I64" s="154">
        <f t="shared" si="48"/>
        <v>291368.51999999996</v>
      </c>
      <c r="J64" s="154">
        <f t="shared" si="48"/>
        <v>290915.21000000002</v>
      </c>
      <c r="K64" s="154">
        <f t="shared" si="48"/>
        <v>314581.43999999971</v>
      </c>
      <c r="L64" s="154">
        <f t="shared" si="48"/>
        <v>387624.22000000009</v>
      </c>
      <c r="M64" s="154">
        <f t="shared" si="48"/>
        <v>406414.74999999977</v>
      </c>
      <c r="N64" s="154">
        <f t="shared" si="48"/>
        <v>411776.26999999984</v>
      </c>
      <c r="O64" s="154">
        <f t="shared" si="48"/>
        <v>413741.39999999997</v>
      </c>
      <c r="P64" s="154">
        <f>IF(P53="","",SUM(P51:P53))</f>
        <v>408289.4800000001</v>
      </c>
      <c r="Q64" s="61">
        <f t="shared" si="42"/>
        <v>-1.317711981445383E-2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9">SUM(X51:X53)</f>
        <v>61448.611999999994</v>
      </c>
      <c r="Y64" s="154">
        <f t="shared" si="49"/>
        <v>65590.697999999975</v>
      </c>
      <c r="Z64" s="154">
        <f t="shared" si="49"/>
        <v>58604.442999999985</v>
      </c>
      <c r="AA64" s="154">
        <f t="shared" si="49"/>
        <v>74095.891999999963</v>
      </c>
      <c r="AB64" s="154">
        <f t="shared" si="49"/>
        <v>76343.599000000002</v>
      </c>
      <c r="AC64" s="154">
        <f t="shared" si="49"/>
        <v>80321.476000000039</v>
      </c>
      <c r="AD64" s="154">
        <f t="shared" si="49"/>
        <v>99368.438000000038</v>
      </c>
      <c r="AE64" s="154">
        <f t="shared" si="49"/>
        <v>107006.38200000001</v>
      </c>
      <c r="AF64" s="154">
        <f t="shared" si="49"/>
        <v>114366.99700000009</v>
      </c>
      <c r="AG64" s="154">
        <f t="shared" si="49"/>
        <v>116614.31800000009</v>
      </c>
      <c r="AH64" s="119">
        <f>IF(AH53="","",SUM(AH51:AH53))</f>
        <v>115593.77900000001</v>
      </c>
      <c r="AI64" s="52">
        <f t="shared" si="43"/>
        <v>-8.7514039228019699E-3</v>
      </c>
      <c r="AK64" s="197">
        <f t="shared" si="40"/>
        <v>1.9450344091466372</v>
      </c>
      <c r="AL64" s="156">
        <f t="shared" si="40"/>
        <v>1.9790475308153666</v>
      </c>
      <c r="AM64" s="156">
        <f t="shared" si="40"/>
        <v>1.7976382565582869</v>
      </c>
      <c r="AN64" s="156">
        <f t="shared" si="40"/>
        <v>2.0596266935079059</v>
      </c>
      <c r="AO64" s="156">
        <f t="shared" si="40"/>
        <v>1.9694889937212756</v>
      </c>
      <c r="AP64" s="156">
        <f t="shared" si="40"/>
        <v>2.0883054388809423</v>
      </c>
      <c r="AQ64" s="156">
        <f t="shared" si="40"/>
        <v>2.6024956040698171</v>
      </c>
      <c r="AR64" s="156">
        <f t="shared" si="40"/>
        <v>2.5430301118322589</v>
      </c>
      <c r="AS64" s="156">
        <f t="shared" si="40"/>
        <v>2.6242560160398627</v>
      </c>
      <c r="AT64" s="156">
        <f t="shared" si="40"/>
        <v>2.5532808292822393</v>
      </c>
      <c r="AU64" s="156">
        <f t="shared" si="40"/>
        <v>2.5635250036749513</v>
      </c>
      <c r="AV64" s="156">
        <f t="shared" si="40"/>
        <v>2.6329354926217627</v>
      </c>
      <c r="AW64" s="156">
        <f t="shared" si="40"/>
        <v>2.7774062113875608</v>
      </c>
      <c r="AX64" s="156">
        <f t="shared" si="40"/>
        <v>2.8185315271809901</v>
      </c>
      <c r="AY64" s="156">
        <f>IF(AH64="","",(AH64/P64)*10)</f>
        <v>2.8311721134720393</v>
      </c>
      <c r="AZ64" s="61">
        <f t="shared" si="41"/>
        <v>4.4848128073600021E-3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50">SUM(E54:E56)</f>
        <v>341280.04000000004</v>
      </c>
      <c r="F65" s="154">
        <f t="shared" si="50"/>
        <v>330986.2099999999</v>
      </c>
      <c r="G65" s="154">
        <f t="shared" si="50"/>
        <v>352389.62000000011</v>
      </c>
      <c r="H65" s="154">
        <f t="shared" si="50"/>
        <v>271249.88999999984</v>
      </c>
      <c r="I65" s="154">
        <f t="shared" si="50"/>
        <v>338059.84999999963</v>
      </c>
      <c r="J65" s="154">
        <f t="shared" si="50"/>
        <v>341622.02</v>
      </c>
      <c r="K65" s="154">
        <f t="shared" si="50"/>
        <v>348164.02999999968</v>
      </c>
      <c r="L65" s="154">
        <f t="shared" si="50"/>
        <v>373006.16999999981</v>
      </c>
      <c r="M65" s="154">
        <f t="shared" si="50"/>
        <v>455027.89</v>
      </c>
      <c r="N65" s="154">
        <f t="shared" si="50"/>
        <v>411180.44999999978</v>
      </c>
      <c r="O65" s="154">
        <f t="shared" si="50"/>
        <v>458130.93000000005</v>
      </c>
      <c r="P65" s="154" t="str">
        <f>IF(P56="","",SUM(P54:P56))</f>
        <v/>
      </c>
      <c r="Q65" s="52" t="str">
        <f t="shared" si="42"/>
        <v/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1">SUM(X54:X56)</f>
        <v>68997.127000000022</v>
      </c>
      <c r="Y65" s="154">
        <f t="shared" si="51"/>
        <v>75648.96299999996</v>
      </c>
      <c r="Z65" s="154">
        <f t="shared" si="51"/>
        <v>65293.128000000026</v>
      </c>
      <c r="AA65" s="154">
        <f t="shared" si="51"/>
        <v>80241.398000000045</v>
      </c>
      <c r="AB65" s="154">
        <f t="shared" si="51"/>
        <v>84590.548999999999</v>
      </c>
      <c r="AC65" s="154">
        <f t="shared" si="51"/>
        <v>84889.636000000028</v>
      </c>
      <c r="AD65" s="154">
        <f t="shared" si="51"/>
        <v>93771.617999999988</v>
      </c>
      <c r="AE65" s="154">
        <f t="shared" si="51"/>
        <v>121302.12800000008</v>
      </c>
      <c r="AF65" s="154">
        <f t="shared" si="51"/>
        <v>117899.58700000003</v>
      </c>
      <c r="AG65" s="154">
        <f t="shared" si="51"/>
        <v>136187.39600000001</v>
      </c>
      <c r="AH65" s="119" t="str">
        <f>IF(AH56="","",SUM(AH54:AH56))</f>
        <v/>
      </c>
      <c r="AI65" s="52" t="str">
        <f t="shared" si="43"/>
        <v/>
      </c>
      <c r="AK65" s="198">
        <f t="shared" si="40"/>
        <v>1.9239920608248851</v>
      </c>
      <c r="AL65" s="157">
        <f t="shared" si="40"/>
        <v>1.7497338733485361</v>
      </c>
      <c r="AM65" s="157">
        <f t="shared" si="40"/>
        <v>1.8123227987763368</v>
      </c>
      <c r="AN65" s="157">
        <f t="shared" si="40"/>
        <v>2.0013737105750451</v>
      </c>
      <c r="AO65" s="157">
        <f t="shared" si="40"/>
        <v>2.0845921949437121</v>
      </c>
      <c r="AP65" s="157">
        <f t="shared" si="40"/>
        <v>2.1467420918924893</v>
      </c>
      <c r="AQ65" s="157">
        <f t="shared" si="40"/>
        <v>2.4071209024269122</v>
      </c>
      <c r="AR65" s="157">
        <f t="shared" si="40"/>
        <v>2.3735855648045794</v>
      </c>
      <c r="AS65" s="157">
        <f t="shared" si="40"/>
        <v>2.4761445119960355</v>
      </c>
      <c r="AT65" s="157">
        <f t="shared" si="40"/>
        <v>2.4382081055300313</v>
      </c>
      <c r="AU65" s="157">
        <f t="shared" si="40"/>
        <v>2.5139428122596481</v>
      </c>
      <c r="AV65" s="157">
        <f t="shared" si="40"/>
        <v>2.6658174293448273</v>
      </c>
      <c r="AW65" s="157">
        <f t="shared" si="40"/>
        <v>2.8673441794229291</v>
      </c>
      <c r="AX65" s="157">
        <f t="shared" si="40"/>
        <v>2.9726741217843551</v>
      </c>
      <c r="AY65" s="303" t="str">
        <f t="shared" ref="AY65:AY67" si="52">IF(AH65="","",(AH65/P65)*10)</f>
        <v/>
      </c>
      <c r="AZ65" s="52" t="str">
        <f t="shared" si="41"/>
        <v/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3">SUM(E57:E59)</f>
        <v>374827.90000000014</v>
      </c>
      <c r="F66" s="154">
        <f t="shared" si="53"/>
        <v>411823.39999999991</v>
      </c>
      <c r="G66" s="154">
        <f t="shared" si="53"/>
        <v>392287.49999999988</v>
      </c>
      <c r="H66" s="154">
        <f t="shared" si="53"/>
        <v>324909.64999999991</v>
      </c>
      <c r="I66" s="154">
        <f t="shared" si="53"/>
        <v>335894.45999999973</v>
      </c>
      <c r="J66" s="154">
        <f t="shared" si="53"/>
        <v>323029.73000000004</v>
      </c>
      <c r="K66" s="154">
        <f t="shared" si="53"/>
        <v>359624.85999999987</v>
      </c>
      <c r="L66" s="154">
        <f t="shared" si="53"/>
        <v>485561.99000000028</v>
      </c>
      <c r="M66" s="154">
        <f t="shared" si="53"/>
        <v>462583.7999999997</v>
      </c>
      <c r="N66" s="154">
        <f t="shared" si="53"/>
        <v>492833.60999999993</v>
      </c>
      <c r="O66" s="154">
        <f t="shared" si="53"/>
        <v>488740.7899999994</v>
      </c>
      <c r="P66" s="154"/>
      <c r="Q66" s="52" t="str">
        <f t="shared" si="42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4">SUM(X57:X59)</f>
        <v>90275.416000000056</v>
      </c>
      <c r="Y66" s="154">
        <f t="shared" si="54"/>
        <v>87840.50900000002</v>
      </c>
      <c r="Z66" s="154">
        <f t="shared" si="54"/>
        <v>78765.768000000011</v>
      </c>
      <c r="AA66" s="154">
        <f t="shared" si="54"/>
        <v>86377.072000000029</v>
      </c>
      <c r="AB66" s="154">
        <f t="shared" si="54"/>
        <v>89313.755000000005</v>
      </c>
      <c r="AC66" s="154">
        <f t="shared" si="54"/>
        <v>95872.349999999977</v>
      </c>
      <c r="AD66" s="154">
        <f t="shared" si="54"/>
        <v>128355.976</v>
      </c>
      <c r="AE66" s="154">
        <f t="shared" si="54"/>
        <v>133533.43400000001</v>
      </c>
      <c r="AF66" s="154">
        <f t="shared" si="54"/>
        <v>144237.76400000011</v>
      </c>
      <c r="AG66" s="154">
        <f t="shared" si="54"/>
        <v>138689.35900000014</v>
      </c>
      <c r="AH66" s="119" t="str">
        <f>IF(AH59="","",SUM(AH57:AH59))</f>
        <v/>
      </c>
      <c r="AI66" s="52" t="str">
        <f t="shared" si="43"/>
        <v/>
      </c>
      <c r="AK66" s="198">
        <f t="shared" si="40"/>
        <v>1.8380654168220978</v>
      </c>
      <c r="AL66" s="157">
        <f t="shared" si="40"/>
        <v>1.8450697519866253</v>
      </c>
      <c r="AM66" s="157">
        <f t="shared" si="40"/>
        <v>1.959075682997454</v>
      </c>
      <c r="AN66" s="157">
        <f t="shared" si="40"/>
        <v>2.4233752876986996</v>
      </c>
      <c r="AO66" s="157">
        <f t="shared" si="40"/>
        <v>2.1920904931579916</v>
      </c>
      <c r="AP66" s="157">
        <f t="shared" si="40"/>
        <v>2.2391870503138653</v>
      </c>
      <c r="AQ66" s="157">
        <f t="shared" si="40"/>
        <v>2.4242360299240122</v>
      </c>
      <c r="AR66" s="157">
        <f t="shared" si="40"/>
        <v>2.5715539339350846</v>
      </c>
      <c r="AS66" s="157">
        <f t="shared" si="40"/>
        <v>2.764877245199691</v>
      </c>
      <c r="AT66" s="157">
        <f t="shared" si="40"/>
        <v>2.6658988480384815</v>
      </c>
      <c r="AU66" s="157">
        <f t="shared" si="40"/>
        <v>2.643451889634111</v>
      </c>
      <c r="AV66" s="157">
        <f t="shared" si="40"/>
        <v>2.8866863474250524</v>
      </c>
      <c r="AW66" s="157">
        <f t="shared" si="40"/>
        <v>2.9267030712454885</v>
      </c>
      <c r="AX66" s="157">
        <f t="shared" si="40"/>
        <v>2.8376874170866797</v>
      </c>
      <c r="AY66" s="303" t="str">
        <f t="shared" si="52"/>
        <v/>
      </c>
      <c r="AZ66" s="52" t="str">
        <f t="shared" si="41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5">IF(E62="","",SUM(E60:E62))</f>
        <v>378869.0400000001</v>
      </c>
      <c r="F67" s="155">
        <f t="shared" si="55"/>
        <v>396865.16000000021</v>
      </c>
      <c r="G67" s="155">
        <f t="shared" si="55"/>
        <v>336903.74</v>
      </c>
      <c r="H67" s="155">
        <f t="shared" si="55"/>
        <v>311374.30999999976</v>
      </c>
      <c r="I67" s="155">
        <f t="shared" si="55"/>
        <v>337617.05000000005</v>
      </c>
      <c r="J67" s="155">
        <f t="shared" si="55"/>
        <v>314897.43999999994</v>
      </c>
      <c r="K67" s="155">
        <f t="shared" si="55"/>
        <v>372869.66999999981</v>
      </c>
      <c r="L67" s="155">
        <f t="shared" si="55"/>
        <v>493444.35000000033</v>
      </c>
      <c r="M67" s="155">
        <f t="shared" si="55"/>
        <v>455271.89999999967</v>
      </c>
      <c r="N67" s="155">
        <f t="shared" si="55"/>
        <v>469176.04999999987</v>
      </c>
      <c r="O67" s="155">
        <f t="shared" si="55"/>
        <v>415609.45</v>
      </c>
      <c r="P67" s="155" t="str">
        <f t="shared" si="55"/>
        <v/>
      </c>
      <c r="Q67" s="55" t="str">
        <f t="shared" si="42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6">IF(X62="","",SUM(X60:X62))</f>
        <v>98610.478999999992</v>
      </c>
      <c r="Y67" s="155">
        <f t="shared" si="56"/>
        <v>84566.343999999997</v>
      </c>
      <c r="Z67" s="155">
        <f t="shared" si="56"/>
        <v>90045.485000000015</v>
      </c>
      <c r="AA67" s="155">
        <f t="shared" si="56"/>
        <v>94962.186000000016</v>
      </c>
      <c r="AB67" s="155">
        <f t="shared" si="56"/>
        <v>95891.539000000004</v>
      </c>
      <c r="AC67" s="155">
        <f t="shared" si="56"/>
        <v>103388.924</v>
      </c>
      <c r="AD67" s="155">
        <f t="shared" si="56"/>
        <v>140739.50200000001</v>
      </c>
      <c r="AE67" s="155">
        <f t="shared" si="56"/>
        <v>135949.3170000001</v>
      </c>
      <c r="AF67" s="155">
        <f t="shared" si="56"/>
        <v>144292.45000000004</v>
      </c>
      <c r="AG67" s="155">
        <f t="shared" si="56"/>
        <v>128573.61800000005</v>
      </c>
      <c r="AH67" s="123" t="str">
        <f t="shared" si="56"/>
        <v/>
      </c>
      <c r="AI67" s="55" t="str">
        <f t="shared" si="43"/>
        <v/>
      </c>
      <c r="AK67" s="200">
        <f t="shared" ref="AK67:AL67" si="57">(T67/B67)*10</f>
        <v>2.1176785143360082</v>
      </c>
      <c r="AL67" s="158">
        <f t="shared" si="57"/>
        <v>2.0453352071175841</v>
      </c>
      <c r="AM67" s="158">
        <f t="shared" ref="AM67:AX67" si="58">IF(V62="","",(V67/D67)*10)</f>
        <v>2.3611669003409426</v>
      </c>
      <c r="AN67" s="158">
        <f t="shared" si="58"/>
        <v>2.3941369028200361</v>
      </c>
      <c r="AO67" s="158">
        <f t="shared" si="58"/>
        <v>2.4847350923925884</v>
      </c>
      <c r="AP67" s="158">
        <f t="shared" si="58"/>
        <v>2.5101040433685897</v>
      </c>
      <c r="AQ67" s="158">
        <f t="shared" si="58"/>
        <v>2.8918726467832263</v>
      </c>
      <c r="AR67" s="158">
        <f t="shared" si="58"/>
        <v>2.8127189074129992</v>
      </c>
      <c r="AS67" s="158">
        <f t="shared" si="58"/>
        <v>3.045167309076886</v>
      </c>
      <c r="AT67" s="158">
        <f t="shared" si="58"/>
        <v>2.7727898597920304</v>
      </c>
      <c r="AU67" s="158">
        <f t="shared" si="58"/>
        <v>2.852185905056972</v>
      </c>
      <c r="AV67" s="158">
        <f t="shared" si="58"/>
        <v>2.9861126285193573</v>
      </c>
      <c r="AW67" s="158">
        <f t="shared" si="58"/>
        <v>3.0754436421040694</v>
      </c>
      <c r="AX67" s="158">
        <f t="shared" si="58"/>
        <v>3.0936163265777532</v>
      </c>
      <c r="AY67" s="304" t="str">
        <f t="shared" si="52"/>
        <v/>
      </c>
      <c r="AZ67" s="55" t="str">
        <f t="shared" si="41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P42" workbookViewId="0">
      <selection activeCell="AE52" sqref="AE5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38" t="s">
        <v>3</v>
      </c>
      <c r="B4" s="340" t="s">
        <v>71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343" t="s">
        <v>148</v>
      </c>
      <c r="S4" s="341" t="s">
        <v>3</v>
      </c>
      <c r="T4" s="333" t="s">
        <v>71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5"/>
      <c r="AI4" s="345" t="s">
        <v>148</v>
      </c>
      <c r="AK4" s="333" t="s">
        <v>71</v>
      </c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5"/>
      <c r="AZ4" s="343" t="s">
        <v>148</v>
      </c>
    </row>
    <row r="5" spans="1:55" ht="20.100000000000001" customHeight="1" thickBot="1" x14ac:dyDescent="0.3">
      <c r="A5" s="33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44"/>
      <c r="S5" s="342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44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208892.63999999984</v>
      </c>
      <c r="P7" s="112">
        <v>172338.33999999997</v>
      </c>
      <c r="Q7" s="61">
        <f>IF(P7="","",(P7-O7)/O7)</f>
        <v>-0.17499084697287515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12256.628999999999</v>
      </c>
      <c r="AG7" s="153">
        <v>14628.066999999995</v>
      </c>
      <c r="AH7" s="112">
        <v>11238.355</v>
      </c>
      <c r="AI7" s="61">
        <f>IF(AH7="","",(AH7-AG7)/AG7)</f>
        <v>-0.23172658424383735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0.64681962194657916</v>
      </c>
      <c r="AX7" s="156">
        <f t="shared" si="0"/>
        <v>0.70026722817998799</v>
      </c>
      <c r="AY7" s="156">
        <f>(AH7/P7)*10</f>
        <v>0.65210997158264383</v>
      </c>
      <c r="AZ7" s="61">
        <f t="shared" ref="AZ7:AZ23" si="1">IF(AY7="","",(AY7-AX7)/AX7)</f>
        <v>-6.8769827659229565E-2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263990.03999999986</v>
      </c>
      <c r="P8" s="119">
        <v>193379.06999999998</v>
      </c>
      <c r="Q8" s="52">
        <f t="shared" ref="Q8:Q23" si="2">IF(P8="","",(P8-O8)/O8)</f>
        <v>-0.2674758865902665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16552.520999999993</v>
      </c>
      <c r="AH8" s="119">
        <v>12522.465000000007</v>
      </c>
      <c r="AI8" s="52">
        <f t="shared" ref="AI8:AI23" si="3">IF(AH8="","",(AH8-AG8)/AG8)</f>
        <v>-0.24347082840130441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0.64096617096176511</v>
      </c>
      <c r="AX8" s="157">
        <f t="shared" si="0"/>
        <v>0.62701308731193051</v>
      </c>
      <c r="AY8" s="157">
        <f>IF(AH8="","",(AH8/P8)*10)</f>
        <v>0.64756051417560379</v>
      </c>
      <c r="AZ8" s="52">
        <f t="shared" si="1"/>
        <v>3.2770331719489634E-2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305451.39000000013</v>
      </c>
      <c r="P9" s="119">
        <v>174712.04999999987</v>
      </c>
      <c r="Q9" s="52">
        <f t="shared" si="2"/>
        <v>-0.42802011802925566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13839.738000000005</v>
      </c>
      <c r="AG9" s="154">
        <v>20203.877000000008</v>
      </c>
      <c r="AH9" s="119">
        <v>13145.321000000005</v>
      </c>
      <c r="AI9" s="52">
        <f t="shared" si="3"/>
        <v>-0.34936641120909612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0.70079856596885204</v>
      </c>
      <c r="AX9" s="157">
        <f t="shared" si="0"/>
        <v>0.6614432823500983</v>
      </c>
      <c r="AY9" s="157">
        <f t="shared" ref="AY9:AY18" si="4">IF(AH9="","",(AH9/P9)*10)</f>
        <v>0.75239921917234764</v>
      </c>
      <c r="AZ9" s="52">
        <f t="shared" si="1"/>
        <v>0.13751131691758095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256969.5199999999</v>
      </c>
      <c r="P10" s="119">
        <v>164587.3899999999</v>
      </c>
      <c r="Q10" s="52">
        <f t="shared" si="2"/>
        <v>-0.35950617800897178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15339.621000000008</v>
      </c>
      <c r="AG10" s="154">
        <v>16613.527999999991</v>
      </c>
      <c r="AH10" s="119">
        <v>11818.935999999996</v>
      </c>
      <c r="AI10" s="52">
        <f t="shared" si="3"/>
        <v>-0.28859565529970499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0.73418718445085307</v>
      </c>
      <c r="AX10" s="157">
        <f t="shared" si="0"/>
        <v>0.64651745467711486</v>
      </c>
      <c r="AY10" s="157">
        <f t="shared" si="4"/>
        <v>0.71809486741359729</v>
      </c>
      <c r="AZ10" s="52">
        <f t="shared" si="1"/>
        <v>0.110712266495929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282035.58</v>
      </c>
      <c r="P11" s="119">
        <v>178725.35000000027</v>
      </c>
      <c r="Q11" s="52">
        <f t="shared" si="2"/>
        <v>-0.36630211691730435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18630.133999999998</v>
      </c>
      <c r="AH11" s="119">
        <v>11927.084000000006</v>
      </c>
      <c r="AI11" s="52">
        <f t="shared" si="3"/>
        <v>-0.35979612384967241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0.68745029417799752</v>
      </c>
      <c r="AX11" s="157">
        <f t="shared" si="0"/>
        <v>0.66055970668665265</v>
      </c>
      <c r="AY11" s="157">
        <f t="shared" si="4"/>
        <v>0.66734148233588519</v>
      </c>
      <c r="AZ11" s="52">
        <f t="shared" si="1"/>
        <v>1.0266711064242363E-2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323297.27000000107</v>
      </c>
      <c r="P12" s="119"/>
      <c r="Q12" s="52" t="str">
        <f t="shared" si="2"/>
        <v/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19551.391000000003</v>
      </c>
      <c r="AH12" s="119"/>
      <c r="AI12" s="52" t="str">
        <f t="shared" si="3"/>
        <v/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0.65521819073438026</v>
      </c>
      <c r="AX12" s="157">
        <f t="shared" si="0"/>
        <v>0.60474964728282243</v>
      </c>
      <c r="AY12" s="157" t="str">
        <f t="shared" si="4"/>
        <v/>
      </c>
      <c r="AZ12" s="52" t="str">
        <f t="shared" si="1"/>
        <v/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301457.02999999985</v>
      </c>
      <c r="P13" s="119"/>
      <c r="Q13" s="52" t="str">
        <f t="shared" si="2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19373.227000000014</v>
      </c>
      <c r="AH13" s="119"/>
      <c r="AI13" s="52" t="str">
        <f t="shared" si="3"/>
        <v/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0.64265301757932214</v>
      </c>
      <c r="AY13" s="157" t="str">
        <f t="shared" si="4"/>
        <v/>
      </c>
      <c r="AZ13" s="52" t="str">
        <f t="shared" si="1"/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258370.37999999992</v>
      </c>
      <c r="P14" s="119"/>
      <c r="Q14" s="52" t="str">
        <f t="shared" si="2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17377.493999999999</v>
      </c>
      <c r="AH14" s="119"/>
      <c r="AI14" s="52" t="str">
        <f t="shared" si="3"/>
        <v/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0.67258073468019064</v>
      </c>
      <c r="AY14" s="157" t="str">
        <f t="shared" si="4"/>
        <v/>
      </c>
      <c r="AZ14" s="52" t="str">
        <f t="shared" si="1"/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184973.02999999991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13828.815000000011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0.74761250329304862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177006.75999999989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12910.609000000006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0.72938508111215716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189592.51999999976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15538.112000000008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0.81955300768195016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188184.13999999984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13305.611999999999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0.70705278351300016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jan-mai</v>
      </c>
      <c r="B19" s="167">
        <f>SUM(B7:B11)</f>
        <v>660149.72</v>
      </c>
      <c r="C19" s="168">
        <f t="shared" ref="C19:P19" si="6">SUM(C7:C11)</f>
        <v>633059.52999999991</v>
      </c>
      <c r="D19" s="168">
        <f t="shared" si="6"/>
        <v>575494.72</v>
      </c>
      <c r="E19" s="168">
        <f t="shared" si="6"/>
        <v>538988.25999999989</v>
      </c>
      <c r="F19" s="168">
        <f t="shared" si="6"/>
        <v>867286.29999999993</v>
      </c>
      <c r="G19" s="168">
        <f t="shared" si="6"/>
        <v>889598.72999999975</v>
      </c>
      <c r="H19" s="168">
        <f t="shared" si="6"/>
        <v>724004.46000000008</v>
      </c>
      <c r="I19" s="168">
        <f t="shared" si="6"/>
        <v>935027.16999999993</v>
      </c>
      <c r="J19" s="168">
        <f t="shared" si="6"/>
        <v>614230.29999999993</v>
      </c>
      <c r="K19" s="168">
        <f t="shared" si="6"/>
        <v>1123259.8000000003</v>
      </c>
      <c r="L19" s="168">
        <f t="shared" si="6"/>
        <v>1081290.73</v>
      </c>
      <c r="M19" s="168">
        <f t="shared" si="6"/>
        <v>1328377.6700000009</v>
      </c>
      <c r="N19" s="168">
        <f t="shared" si="6"/>
        <v>1159818.1299999992</v>
      </c>
      <c r="O19" s="168">
        <f t="shared" si="6"/>
        <v>1317339.1699999997</v>
      </c>
      <c r="P19" s="309">
        <f t="shared" si="6"/>
        <v>883742.2</v>
      </c>
      <c r="Q19" s="164">
        <f t="shared" si="2"/>
        <v>-0.32914603913280727</v>
      </c>
      <c r="R19" s="171"/>
      <c r="S19" s="170"/>
      <c r="T19" s="168">
        <f>SUM(T7:T11)</f>
        <v>29740.031999999999</v>
      </c>
      <c r="U19" s="168">
        <f t="shared" ref="U19:AH19" si="7">SUM(U7:U11)</f>
        <v>28713.895000000004</v>
      </c>
      <c r="V19" s="168">
        <f t="shared" si="7"/>
        <v>30525.268999999997</v>
      </c>
      <c r="W19" s="168">
        <f t="shared" si="7"/>
        <v>44278.844000000005</v>
      </c>
      <c r="X19" s="168">
        <f t="shared" si="7"/>
        <v>44299.771000000001</v>
      </c>
      <c r="Y19" s="168">
        <f t="shared" si="7"/>
        <v>44533.504999999997</v>
      </c>
      <c r="Z19" s="168">
        <f t="shared" si="7"/>
        <v>40314.222000000009</v>
      </c>
      <c r="AA19" s="168">
        <f t="shared" si="7"/>
        <v>50933.639000000003</v>
      </c>
      <c r="AB19" s="168">
        <f t="shared" si="7"/>
        <v>51803.71100000001</v>
      </c>
      <c r="AC19" s="168">
        <f t="shared" si="7"/>
        <v>63260.111000000012</v>
      </c>
      <c r="AD19" s="168">
        <f t="shared" si="7"/>
        <v>65222.078000000009</v>
      </c>
      <c r="AE19" s="168">
        <f t="shared" si="7"/>
        <v>69930.411999999982</v>
      </c>
      <c r="AF19" s="168">
        <f t="shared" si="7"/>
        <v>78967.047000000006</v>
      </c>
      <c r="AG19" s="168">
        <f t="shared" si="7"/>
        <v>86628.126999999979</v>
      </c>
      <c r="AH19" s="309">
        <f t="shared" si="7"/>
        <v>60652.161000000007</v>
      </c>
      <c r="AI19" s="165">
        <f t="shared" si="3"/>
        <v>-0.2998560271307722</v>
      </c>
      <c r="AK19" s="172">
        <f t="shared" si="0"/>
        <v>0.45050434922550597</v>
      </c>
      <c r="AL19" s="173">
        <f t="shared" si="0"/>
        <v>0.4535733787942503</v>
      </c>
      <c r="AM19" s="173">
        <f t="shared" si="5"/>
        <v>0.53041788115797139</v>
      </c>
      <c r="AN19" s="173">
        <f t="shared" si="5"/>
        <v>0.82151778222405092</v>
      </c>
      <c r="AO19" s="173">
        <f t="shared" si="5"/>
        <v>0.51078601149355185</v>
      </c>
      <c r="AP19" s="173">
        <f t="shared" si="5"/>
        <v>0.50060216475354014</v>
      </c>
      <c r="AQ19" s="173">
        <f t="shared" si="0"/>
        <v>0.55682284056647946</v>
      </c>
      <c r="AR19" s="173">
        <f t="shared" si="0"/>
        <v>0.54472897295594103</v>
      </c>
      <c r="AS19" s="173">
        <f t="shared" si="0"/>
        <v>0.84339230741303406</v>
      </c>
      <c r="AT19" s="173">
        <f t="shared" si="0"/>
        <v>0.56318325466646268</v>
      </c>
      <c r="AU19" s="173">
        <f t="shared" si="0"/>
        <v>0.60318724826208403</v>
      </c>
      <c r="AV19" s="173">
        <f t="shared" si="0"/>
        <v>0.52643471491055649</v>
      </c>
      <c r="AW19" s="173">
        <f t="shared" si="0"/>
        <v>0.68085715300898131</v>
      </c>
      <c r="AX19" s="173">
        <f t="shared" si="0"/>
        <v>0.65759926503969357</v>
      </c>
      <c r="AY19" s="173">
        <f>(AH19/P19)*10</f>
        <v>0.68631056658831058</v>
      </c>
      <c r="AZ19" s="61">
        <f t="shared" si="1"/>
        <v>4.3660787161743493E-2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652629.94999999914</v>
      </c>
      <c r="O20" s="154">
        <f t="shared" si="8"/>
        <v>778334.06999999983</v>
      </c>
      <c r="P20" s="154">
        <f>IF(P9="","",SUM(P7:P9))</f>
        <v>540429.45999999973</v>
      </c>
      <c r="Q20" s="61">
        <f t="shared" si="2"/>
        <v>-0.30565873854140824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51384.464999999997</v>
      </c>
      <c r="AH20" s="202">
        <f>IF(AH9="","",SUM(AH7:AH9))</f>
        <v>36906.141000000011</v>
      </c>
      <c r="AI20" s="61">
        <f t="shared" si="3"/>
        <v>-0.28176461504464406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0.66077094684361415</v>
      </c>
      <c r="AX20" s="156">
        <f t="shared" si="0"/>
        <v>0.66018522098101151</v>
      </c>
      <c r="AY20" s="156">
        <f>IF(AH20="","",(AH20/P20)*10)</f>
        <v>0.68290394457770731</v>
      </c>
      <c r="AZ20" s="61">
        <f t="shared" si="1"/>
        <v>3.4412650987455599E-2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733028.42999999993</v>
      </c>
      <c r="O21" s="154">
        <f t="shared" si="11"/>
        <v>862302.37000000093</v>
      </c>
      <c r="P21" s="154" t="str">
        <f>IF(P12="","",SUM(P10:P12))</f>
        <v/>
      </c>
      <c r="Q21" s="52" t="str">
        <f t="shared" si="2"/>
        <v/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50640.62</v>
      </c>
      <c r="AG21" s="154">
        <f t="shared" si="13"/>
        <v>54795.052999999993</v>
      </c>
      <c r="AH21" s="202" t="str">
        <f>IF(AH12="","",SUM(AH10:AH12))</f>
        <v/>
      </c>
      <c r="AI21" s="52" t="str">
        <f t="shared" si="3"/>
        <v/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0.63545056706732617</v>
      </c>
      <c r="AY21" s="303" t="str">
        <f>IF(AH21="","",(AH21/P21)*10)</f>
        <v/>
      </c>
      <c r="AZ21" s="52" t="str">
        <f t="shared" si="1"/>
        <v/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744800.43999999971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50579.536000000022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0.67910185445110693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554783.41999999946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41754.333000000013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0.75262402398399098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38" t="s">
        <v>2</v>
      </c>
      <c r="B26" s="340" t="s">
        <v>71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5"/>
      <c r="Q26" s="343" t="str">
        <f>Q4</f>
        <v>D       2024/2023</v>
      </c>
      <c r="S26" s="341" t="s">
        <v>3</v>
      </c>
      <c r="T26" s="333" t="s">
        <v>71</v>
      </c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5"/>
      <c r="AI26" s="343" t="str">
        <f>Q26</f>
        <v>D       2024/2023</v>
      </c>
      <c r="AK26" s="333" t="s">
        <v>71</v>
      </c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5"/>
      <c r="AZ26" s="343" t="str">
        <f>AI26</f>
        <v>D       2024/2023</v>
      </c>
      <c r="BB26" s="105"/>
      <c r="BC26" s="105"/>
    </row>
    <row r="27" spans="1:55" ht="20.100000000000001" customHeight="1" thickBot="1" x14ac:dyDescent="0.3">
      <c r="A27" s="33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44"/>
      <c r="S27" s="342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4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44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208685.84999999992</v>
      </c>
      <c r="P29" s="112">
        <v>172134.37</v>
      </c>
      <c r="Q29" s="61">
        <f>IF(P29="","",(P29-O29)/O29)</f>
        <v>-0.17515073494441497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12141.410000000002</v>
      </c>
      <c r="AG29" s="153">
        <v>14447.574999999997</v>
      </c>
      <c r="AH29" s="112">
        <v>10980.575000000001</v>
      </c>
      <c r="AI29" s="61">
        <f>IF(AH29="","",(AH29-AG29)/AG29)</f>
        <v>-0.23997106780895736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0.64128226769950125</v>
      </c>
      <c r="AX29" s="156">
        <f t="shared" si="23"/>
        <v>0.69231215245307731</v>
      </c>
      <c r="AY29" s="156">
        <f>(AH29/P29)*10</f>
        <v>0.63790717681773845</v>
      </c>
      <c r="AZ29" s="61">
        <f t="shared" ref="AZ29:AZ45" si="24">IF(AY29="","",(AY29-AX29)/AX29)</f>
        <v>-7.8584458531552714E-2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263421.92999999988</v>
      </c>
      <c r="P30" s="119">
        <v>193329.68000000011</v>
      </c>
      <c r="Q30" s="52">
        <f t="shared" ref="Q30:Q45" si="25">IF(P30="","",(P30-O30)/O30)</f>
        <v>-0.26608357929804782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16621.906999999996</v>
      </c>
      <c r="AG30" s="154">
        <v>16093.979999999998</v>
      </c>
      <c r="AH30" s="119">
        <v>12449.782000000007</v>
      </c>
      <c r="AI30" s="52">
        <f t="shared" ref="AI30:AI45" si="26">IF(AH30="","",(AH30-AG30)/AG30)</f>
        <v>-0.22643236787916921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0.62654318974990453</v>
      </c>
      <c r="AX30" s="157">
        <f t="shared" si="23"/>
        <v>0.61095824482039163</v>
      </c>
      <c r="AY30" s="157">
        <f>IF(AH30="","",(AH30/P30)*10)</f>
        <v>0.64396641012388789</v>
      </c>
      <c r="AZ30" s="52">
        <f t="shared" si="24"/>
        <v>5.402687594992673E-2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305335.30999999994</v>
      </c>
      <c r="P31" s="119">
        <v>174555.08000000005</v>
      </c>
      <c r="Q31" s="52">
        <f t="shared" si="25"/>
        <v>-0.42831675773103323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13728.199000000006</v>
      </c>
      <c r="AG31" s="154">
        <v>19946.481000000007</v>
      </c>
      <c r="AH31" s="119">
        <v>12838.001000000006</v>
      </c>
      <c r="AI31" s="52">
        <f t="shared" si="26"/>
        <v>-0.35637764876922395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0.69550200427620168</v>
      </c>
      <c r="AX31" s="157">
        <f t="shared" si="23"/>
        <v>0.65326479927919279</v>
      </c>
      <c r="AY31" s="157">
        <f t="shared" ref="AY31:AY40" si="27">IF(AH31="","",(AH31/P31)*10)</f>
        <v>0.735469915856932</v>
      </c>
      <c r="AZ31" s="52">
        <f t="shared" si="24"/>
        <v>0.12583735824805453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256713.55000000002</v>
      </c>
      <c r="P32" s="119">
        <v>164569.30000000002</v>
      </c>
      <c r="Q32" s="52">
        <f t="shared" si="25"/>
        <v>-0.35893800697314182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15175.933000000003</v>
      </c>
      <c r="AG32" s="154">
        <v>16382.779999999995</v>
      </c>
      <c r="AH32" s="119">
        <v>11742.594999999992</v>
      </c>
      <c r="AI32" s="52">
        <f t="shared" si="26"/>
        <v>-0.28323550703848827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0.72663491662813884</v>
      </c>
      <c r="AX32" s="157">
        <f t="shared" si="23"/>
        <v>0.6381735595958995</v>
      </c>
      <c r="AY32" s="157">
        <f t="shared" si="27"/>
        <v>0.71353496672830174</v>
      </c>
      <c r="AZ32" s="52">
        <f t="shared" si="24"/>
        <v>0.1180892031630426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281921.61000000004</v>
      </c>
      <c r="P33" s="119">
        <v>178656.98000000027</v>
      </c>
      <c r="Q33" s="52">
        <f t="shared" si="25"/>
        <v>-0.36628845160184692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18351.723999999991</v>
      </c>
      <c r="AH33" s="119">
        <v>11780.072000000004</v>
      </c>
      <c r="AI33" s="52">
        <f t="shared" si="26"/>
        <v>-0.35809453106421996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0.6509513052227528</v>
      </c>
      <c r="AY33" s="157">
        <f t="shared" si="27"/>
        <v>0.65936813663815341</v>
      </c>
      <c r="AZ33" s="52">
        <f t="shared" si="24"/>
        <v>1.2930047682323045E-2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323216.8000000008</v>
      </c>
      <c r="P34" s="119"/>
      <c r="Q34" s="52" t="str">
        <f t="shared" si="25"/>
        <v/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19399.629000000001</v>
      </c>
      <c r="AH34" s="119"/>
      <c r="AI34" s="52" t="str">
        <f t="shared" si="26"/>
        <v/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0.60020484702527699</v>
      </c>
      <c r="AY34" s="157" t="str">
        <f t="shared" si="27"/>
        <v/>
      </c>
      <c r="AZ34" s="52" t="str">
        <f t="shared" si="24"/>
        <v/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301348.31999999983</v>
      </c>
      <c r="P35" s="119"/>
      <c r="Q35" s="52" t="str">
        <f t="shared" si="25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19245.647000000012</v>
      </c>
      <c r="AH35" s="119"/>
      <c r="AI35" s="52" t="str">
        <f t="shared" si="26"/>
        <v/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0.63865121265650404</v>
      </c>
      <c r="AY35" s="157" t="str">
        <f t="shared" si="27"/>
        <v/>
      </c>
      <c r="AZ35" s="52" t="str">
        <f t="shared" si="24"/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258364.59000000005</v>
      </c>
      <c r="P36" s="119"/>
      <c r="Q36" s="52" t="str">
        <f t="shared" si="25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17324.294999999998</v>
      </c>
      <c r="AH36" s="119"/>
      <c r="AI36" s="52" t="str">
        <f t="shared" si="26"/>
        <v/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0.6705367403482031</v>
      </c>
      <c r="AY36" s="157" t="str">
        <f t="shared" si="27"/>
        <v/>
      </c>
      <c r="AZ36" s="52" t="str">
        <f t="shared" si="24"/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184695.16000000006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13459.983000000011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0.72876749991716117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176955.85999999993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12852.765000000005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0.72632604537651424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189365.74999999988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15238.469000000006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0.80471093637577096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187878.33999999991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13079.028999999997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0.69614352564537252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jan-mai</v>
      </c>
      <c r="B41" s="167">
        <f>SUM(B29:B33)</f>
        <v>659074.05999999994</v>
      </c>
      <c r="C41" s="168">
        <f t="shared" ref="C41:P41" si="37">SUM(C29:C33)</f>
        <v>631745.81999999995</v>
      </c>
      <c r="D41" s="168">
        <f t="shared" si="37"/>
        <v>574626.72999999986</v>
      </c>
      <c r="E41" s="168">
        <f t="shared" si="37"/>
        <v>536971.48</v>
      </c>
      <c r="F41" s="168">
        <f t="shared" si="37"/>
        <v>865452.74</v>
      </c>
      <c r="G41" s="168">
        <f t="shared" si="37"/>
        <v>888883.82999999984</v>
      </c>
      <c r="H41" s="168">
        <f t="shared" si="37"/>
        <v>723363.17</v>
      </c>
      <c r="I41" s="168">
        <f t="shared" si="37"/>
        <v>934311.11999999988</v>
      </c>
      <c r="J41" s="168">
        <f t="shared" si="37"/>
        <v>613555.56000000006</v>
      </c>
      <c r="K41" s="168">
        <f t="shared" si="37"/>
        <v>1122245.6800000002</v>
      </c>
      <c r="L41" s="168">
        <f t="shared" si="37"/>
        <v>1080506.1399999999</v>
      </c>
      <c r="M41" s="168">
        <f t="shared" si="37"/>
        <v>1327448.8200000008</v>
      </c>
      <c r="N41" s="168">
        <f t="shared" si="37"/>
        <v>1158607.0599999998</v>
      </c>
      <c r="O41" s="168">
        <f t="shared" si="37"/>
        <v>1316078.2499999998</v>
      </c>
      <c r="P41" s="169">
        <f t="shared" si="37"/>
        <v>883245.41000000038</v>
      </c>
      <c r="Q41" s="61">
        <f t="shared" si="25"/>
        <v>-0.32888077893544665</v>
      </c>
      <c r="S41" s="109"/>
      <c r="T41" s="167">
        <f>SUM(T29:T33)</f>
        <v>29441.361000000001</v>
      </c>
      <c r="U41" s="168">
        <f t="shared" ref="U41:AH41" si="38">SUM(U29:U33)</f>
        <v>28212.523000000005</v>
      </c>
      <c r="V41" s="168">
        <f t="shared" si="38"/>
        <v>30136.483</v>
      </c>
      <c r="W41" s="168">
        <f t="shared" si="38"/>
        <v>43880.97</v>
      </c>
      <c r="X41" s="168">
        <f t="shared" si="38"/>
        <v>43760.762999999992</v>
      </c>
      <c r="Y41" s="168">
        <f t="shared" si="38"/>
        <v>44187.244000000006</v>
      </c>
      <c r="Z41" s="168">
        <f t="shared" si="38"/>
        <v>39857.061000000002</v>
      </c>
      <c r="AA41" s="168">
        <f t="shared" si="38"/>
        <v>50403.186000000002</v>
      </c>
      <c r="AB41" s="168">
        <f t="shared" si="38"/>
        <v>51274.771000000001</v>
      </c>
      <c r="AC41" s="168">
        <f t="shared" si="38"/>
        <v>62543.668000000005</v>
      </c>
      <c r="AD41" s="168">
        <f t="shared" si="38"/>
        <v>64109.03</v>
      </c>
      <c r="AE41" s="168">
        <f t="shared" si="38"/>
        <v>68581.082999999984</v>
      </c>
      <c r="AF41" s="168">
        <f t="shared" si="38"/>
        <v>77832.608000000007</v>
      </c>
      <c r="AG41" s="168">
        <f t="shared" si="38"/>
        <v>85222.539999999979</v>
      </c>
      <c r="AH41" s="169">
        <f t="shared" si="38"/>
        <v>59791.025000000009</v>
      </c>
      <c r="AI41" s="61">
        <f t="shared" si="26"/>
        <v>-0.29841301374026141</v>
      </c>
      <c r="AK41" s="172">
        <f t="shared" si="23"/>
        <v>0.44670793142731191</v>
      </c>
      <c r="AL41" s="173">
        <f t="shared" si="23"/>
        <v>0.44658028762263924</v>
      </c>
      <c r="AM41" s="173">
        <f t="shared" si="36"/>
        <v>0.52445320460466582</v>
      </c>
      <c r="AN41" s="173">
        <f t="shared" si="36"/>
        <v>0.81719368037944973</v>
      </c>
      <c r="AO41" s="173">
        <f t="shared" si="36"/>
        <v>0.50564012311059292</v>
      </c>
      <c r="AP41" s="173">
        <f t="shared" si="36"/>
        <v>0.49710932417344139</v>
      </c>
      <c r="AQ41" s="157">
        <f t="shared" si="28"/>
        <v>0.5509965485248578</v>
      </c>
      <c r="AR41" s="157">
        <f t="shared" si="29"/>
        <v>0.53946897260518534</v>
      </c>
      <c r="AS41" s="157">
        <f t="shared" si="30"/>
        <v>0.83569890557262649</v>
      </c>
      <c r="AT41" s="157">
        <f t="shared" si="31"/>
        <v>0.55730816446537801</v>
      </c>
      <c r="AU41" s="157">
        <f t="shared" si="32"/>
        <v>0.59332406940325211</v>
      </c>
      <c r="AV41" s="157">
        <f t="shared" si="33"/>
        <v>0.51663824598525721</v>
      </c>
      <c r="AW41" s="157">
        <f t="shared" si="34"/>
        <v>0.67177743591515848</v>
      </c>
      <c r="AX41" s="157">
        <f t="shared" si="35"/>
        <v>0.6475491863800652</v>
      </c>
      <c r="AY41" s="173">
        <f>IF(AH41="","",(AH41/P41)*10)</f>
        <v>0.67694690878721908</v>
      </c>
      <c r="AZ41" s="61">
        <f t="shared" si="24"/>
        <v>4.539843926218682E-2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652011.13999999966</v>
      </c>
      <c r="O42" s="154">
        <f t="shared" si="39"/>
        <v>777443.08999999973</v>
      </c>
      <c r="P42" s="119">
        <f>IF(P31="","",SUM(P29:P31))</f>
        <v>540019.13000000012</v>
      </c>
      <c r="Q42" s="61">
        <f t="shared" si="25"/>
        <v>-0.30539079072655939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50488.036</v>
      </c>
      <c r="AH42" s="119">
        <f>IF(AH31="","",SUM(AH29:AH31))</f>
        <v>36268.358000000015</v>
      </c>
      <c r="AI42" s="61">
        <f t="shared" si="26"/>
        <v>-0.28164450682930081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0.65169923323702761</v>
      </c>
      <c r="AX42" s="156">
        <f t="shared" si="23"/>
        <v>0.6494113414783842</v>
      </c>
      <c r="AY42" s="156">
        <f>IF(AH42="","",(AH42/P42)*10)</f>
        <v>0.67161246676576081</v>
      </c>
      <c r="AZ42" s="61">
        <f t="shared" si="24"/>
        <v>3.4186537667845122E-2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861851.96000000089</v>
      </c>
      <c r="P43" s="119" t="str">
        <f>IF(P34="","",SUM(P32:P34))</f>
        <v/>
      </c>
      <c r="Q43" s="52" t="str">
        <f t="shared" si="25"/>
        <v/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49875.743999999999</v>
      </c>
      <c r="AG43" s="154">
        <f t="shared" si="42"/>
        <v>54134.132999999987</v>
      </c>
      <c r="AH43" s="119" t="str">
        <f>IF(AH34="","",SUM(AH32:AH34))</f>
        <v/>
      </c>
      <c r="AI43" s="52" t="str">
        <f t="shared" si="26"/>
        <v/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0.62811405569002754</v>
      </c>
      <c r="AY43" s="303" t="str">
        <f t="shared" ref="AY43:AY45" si="43">IF(AH43="","",(AH43/P43)*10)</f>
        <v/>
      </c>
      <c r="AZ43" s="52" t="str">
        <f t="shared" si="24"/>
        <v/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744408.07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50029.925000000017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0.67207660712222017</v>
      </c>
      <c r="AY44" s="303" t="str">
        <f t="shared" si="43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554199.94999999972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41170.263000000006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0.74287742176808247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38" t="s">
        <v>15</v>
      </c>
      <c r="B48" s="340" t="s">
        <v>71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5"/>
      <c r="Q48" s="343" t="str">
        <f>Q26</f>
        <v>D       2024/2023</v>
      </c>
      <c r="S48" s="341" t="s">
        <v>3</v>
      </c>
      <c r="T48" s="333" t="s">
        <v>71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5"/>
      <c r="AI48" s="343" t="str">
        <f>Q48</f>
        <v>D       2024/2023</v>
      </c>
      <c r="AK48" s="333" t="s">
        <v>71</v>
      </c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5"/>
      <c r="AZ48" s="343" t="str">
        <f>AI48</f>
        <v>D       2024/2023</v>
      </c>
      <c r="BB48" s="105"/>
      <c r="BC48" s="105"/>
    </row>
    <row r="49" spans="1:55" ht="20.100000000000001" customHeight="1" thickBot="1" x14ac:dyDescent="0.3">
      <c r="A49" s="33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44"/>
      <c r="S49" s="342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4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44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115.21899999999997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7.1796485543369828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405.61700000000002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11.312703946450993</v>
      </c>
      <c r="AX52" s="157">
        <f t="shared" si="55"/>
        <v>8.0713418176057452</v>
      </c>
      <c r="AY52" s="303">
        <f>IF(AH52="","",(AH52/P52)*10)</f>
        <v>14.716136869811695</v>
      </c>
      <c r="AZ52" s="52">
        <f t="shared" si="56"/>
        <v>0.82325779311091529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58"/>
        <v>0.19395794806446093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22.174017918676775</v>
      </c>
      <c r="AY53" s="303">
        <f t="shared" ref="AY53:AY63" si="59">IF(AH53="","",(AH53/P53)*10)</f>
        <v>19.578263362425929</v>
      </c>
      <c r="AZ53" s="52">
        <f t="shared" si="56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255.97000000000008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9.0146501543149569</v>
      </c>
      <c r="AY54" s="303">
        <f t="shared" si="59"/>
        <v>42.200663349917072</v>
      </c>
      <c r="AZ54" s="52">
        <f t="shared" ref="AZ54" si="60">IF(AY54="","",(AY54-AX54)/AX54)</f>
        <v>3.6813423291548681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>
        <v>147.012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24.42835833991402</v>
      </c>
      <c r="AY55" s="303">
        <f t="shared" si="59"/>
        <v>21.50241333918386</v>
      </c>
      <c r="AZ55" s="52">
        <f t="shared" si="56"/>
        <v>-0.11977657114802492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80.470000000000041</v>
      </c>
      <c r="P56" s="119"/>
      <c r="Q56" s="52" t="str">
        <f t="shared" si="57"/>
        <v/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151.76199999999997</v>
      </c>
      <c r="AH56" s="119"/>
      <c r="AI56" s="52" t="str">
        <f t="shared" si="58"/>
        <v/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18.859450726978984</v>
      </c>
      <c r="AY56" s="303" t="str">
        <f t="shared" si="59"/>
        <v/>
      </c>
      <c r="AZ56" s="52" t="str">
        <f t="shared" si="56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/>
      <c r="Q57" s="52" t="str">
        <f t="shared" si="57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58"/>
        <v/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 t="str">
        <f t="shared" si="59"/>
        <v/>
      </c>
      <c r="AZ57" s="52" t="str">
        <f t="shared" si="56"/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57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58"/>
        <v/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91.88082901554408</v>
      </c>
      <c r="AY58" s="303" t="str">
        <f t="shared" si="59"/>
        <v/>
      </c>
      <c r="AZ58" s="52" t="str">
        <f t="shared" si="56"/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57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11.364243614931235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jan-mai</v>
      </c>
      <c r="B63" s="167">
        <f>SUM(B51:B55)</f>
        <v>1075.6600000000001</v>
      </c>
      <c r="C63" s="168">
        <f t="shared" ref="C63:P63" si="64">SUM(C51:C55)</f>
        <v>1313.71</v>
      </c>
      <c r="D63" s="168">
        <f t="shared" si="64"/>
        <v>867.9899999999999</v>
      </c>
      <c r="E63" s="168">
        <f t="shared" si="64"/>
        <v>2016.7799999999997</v>
      </c>
      <c r="F63" s="168">
        <f t="shared" si="64"/>
        <v>1833.56</v>
      </c>
      <c r="G63" s="168">
        <f t="shared" si="64"/>
        <v>714.9</v>
      </c>
      <c r="H63" s="168">
        <f t="shared" si="64"/>
        <v>641.29</v>
      </c>
      <c r="I63" s="168">
        <f t="shared" si="64"/>
        <v>716.05000000000007</v>
      </c>
      <c r="J63" s="168">
        <f t="shared" si="64"/>
        <v>674.74</v>
      </c>
      <c r="K63" s="168">
        <f t="shared" si="64"/>
        <v>1014.1199999999998</v>
      </c>
      <c r="L63" s="168">
        <f t="shared" si="64"/>
        <v>784.58999999999992</v>
      </c>
      <c r="M63" s="168">
        <f t="shared" si="64"/>
        <v>928.84999999999991</v>
      </c>
      <c r="N63" s="168">
        <f t="shared" si="64"/>
        <v>1211.0699999999997</v>
      </c>
      <c r="O63" s="168">
        <f t="shared" si="64"/>
        <v>1260.9199999999998</v>
      </c>
      <c r="P63" s="169">
        <f t="shared" si="64"/>
        <v>496.79000000000008</v>
      </c>
      <c r="Q63" s="61">
        <f t="shared" si="57"/>
        <v>-0.60600989753513301</v>
      </c>
      <c r="S63" s="109"/>
      <c r="T63" s="167">
        <f>SUM(T51:T55)</f>
        <v>298.67100000000005</v>
      </c>
      <c r="U63" s="168">
        <f t="shared" ref="U63:AH63" si="65">SUM(U51:U55)</f>
        <v>501.37199999999996</v>
      </c>
      <c r="V63" s="168">
        <f t="shared" si="65"/>
        <v>388.786</v>
      </c>
      <c r="W63" s="168">
        <f t="shared" si="65"/>
        <v>397.87400000000002</v>
      </c>
      <c r="X63" s="168">
        <f t="shared" si="65"/>
        <v>539.00799999999992</v>
      </c>
      <c r="Y63" s="168">
        <f t="shared" si="65"/>
        <v>346.26099999999997</v>
      </c>
      <c r="Z63" s="168">
        <f t="shared" si="65"/>
        <v>457.161</v>
      </c>
      <c r="AA63" s="168">
        <f t="shared" si="65"/>
        <v>530.45300000000009</v>
      </c>
      <c r="AB63" s="168">
        <f t="shared" si="65"/>
        <v>528.94000000000005</v>
      </c>
      <c r="AC63" s="168">
        <f t="shared" si="65"/>
        <v>716.44299999999987</v>
      </c>
      <c r="AD63" s="168">
        <f t="shared" si="65"/>
        <v>1113.048</v>
      </c>
      <c r="AE63" s="168">
        <f t="shared" si="65"/>
        <v>1349.3290000000006</v>
      </c>
      <c r="AF63" s="168">
        <f t="shared" si="65"/>
        <v>1134.4390000000001</v>
      </c>
      <c r="AG63" s="168">
        <f t="shared" si="65"/>
        <v>1405.5869999999998</v>
      </c>
      <c r="AH63" s="169">
        <f t="shared" si="65"/>
        <v>861.13599999999997</v>
      </c>
      <c r="AI63" s="61">
        <f t="shared" si="58"/>
        <v>-0.38734777712087537</v>
      </c>
      <c r="AK63" s="172">
        <f t="shared" si="53"/>
        <v>2.7766301619470841</v>
      </c>
      <c r="AL63" s="173">
        <f t="shared" si="53"/>
        <v>3.816458731379071</v>
      </c>
      <c r="AM63" s="173">
        <f t="shared" si="61"/>
        <v>4.4791529856334753</v>
      </c>
      <c r="AN63" s="173">
        <f t="shared" si="61"/>
        <v>1.9728180565059159</v>
      </c>
      <c r="AO63" s="173">
        <f t="shared" si="61"/>
        <v>2.9396801849953089</v>
      </c>
      <c r="AP63" s="173">
        <f t="shared" si="61"/>
        <v>4.8434885998041679</v>
      </c>
      <c r="AQ63" s="173">
        <f t="shared" si="61"/>
        <v>7.1287716945531665</v>
      </c>
      <c r="AR63" s="173">
        <f t="shared" si="61"/>
        <v>7.4080441309964398</v>
      </c>
      <c r="AS63" s="173">
        <f t="shared" si="61"/>
        <v>7.8391676794024363</v>
      </c>
      <c r="AT63" s="173">
        <f t="shared" si="61"/>
        <v>7.0646767640910344</v>
      </c>
      <c r="AU63" s="173">
        <f t="shared" si="61"/>
        <v>14.186364852980539</v>
      </c>
      <c r="AV63" s="173">
        <f t="shared" si="61"/>
        <v>14.526877321418967</v>
      </c>
      <c r="AW63" s="173">
        <f t="shared" si="62"/>
        <v>9.3672454936543748</v>
      </c>
      <c r="AX63" s="173">
        <f t="shared" si="63"/>
        <v>11.14731307299432</v>
      </c>
      <c r="AY63" s="173">
        <f t="shared" si="59"/>
        <v>17.334004307655142</v>
      </c>
      <c r="AZ63" s="61">
        <f t="shared" si="56"/>
        <v>0.55499394285864367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618.80999999999983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632.375</v>
      </c>
      <c r="AG64" s="154">
        <f t="shared" si="67"/>
        <v>896.42899999999975</v>
      </c>
      <c r="AH64" s="154">
        <f>IF(P64="","",SUM(AH51:AH53))</f>
        <v>637.7829999999999</v>
      </c>
      <c r="AI64" s="61">
        <f t="shared" si="58"/>
        <v>-0.28852926444816035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10.219211066401645</v>
      </c>
      <c r="AX64" s="156">
        <f t="shared" ref="AX64:AX66" si="69">(AG64/O64)*10</f>
        <v>10.061157377269971</v>
      </c>
      <c r="AY64" s="156">
        <f>IF(AH64="","",(AH64/P64)*10)</f>
        <v>15.54317256842053</v>
      </c>
      <c r="AZ64" s="61">
        <f t="shared" si="56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450.41000000000008</v>
      </c>
      <c r="P65" s="154" t="str">
        <f>IF(P56="","",SUM(P54:P56))</f>
        <v/>
      </c>
      <c r="Q65" s="52" t="str">
        <f t="shared" si="57"/>
        <v/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660.92</v>
      </c>
      <c r="AH65" s="154" t="str">
        <f>IF(AH56="","",SUM(AH54:AH56))</f>
        <v/>
      </c>
      <c r="AI65" s="52" t="str">
        <f t="shared" si="58"/>
        <v/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14.673741702004836</v>
      </c>
      <c r="AY65" s="157" t="str">
        <f>IF(AH65="","",(AH65/P65)*10)</f>
        <v/>
      </c>
      <c r="AZ65" s="52" t="str">
        <f t="shared" si="56"/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 t="str">
        <f>IF(P59="","",SUM(P57:P59))</f>
        <v/>
      </c>
      <c r="Q66" s="52" t="str">
        <f t="shared" si="57"/>
        <v/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1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14"/>
      <c r="C4" s="357" t="s">
        <v>1</v>
      </c>
      <c r="D4" s="355"/>
      <c r="E4" s="350" t="s">
        <v>104</v>
      </c>
      <c r="F4" s="350"/>
      <c r="G4" s="130" t="s">
        <v>0</v>
      </c>
      <c r="I4" s="351">
        <v>1000</v>
      </c>
      <c r="J4" s="350"/>
      <c r="K4" s="360" t="s">
        <v>104</v>
      </c>
      <c r="L4" s="361"/>
      <c r="M4" s="130" t="s">
        <v>0</v>
      </c>
      <c r="O4" s="349" t="s">
        <v>22</v>
      </c>
      <c r="P4" s="350"/>
      <c r="Q4" s="130" t="s">
        <v>0</v>
      </c>
    </row>
    <row r="5" spans="1:20" x14ac:dyDescent="0.25">
      <c r="A5" s="356"/>
      <c r="B5" s="315"/>
      <c r="C5" s="358" t="s">
        <v>154</v>
      </c>
      <c r="D5" s="348"/>
      <c r="E5" s="352" t="str">
        <f>C5</f>
        <v>jan-mai</v>
      </c>
      <c r="F5" s="352"/>
      <c r="G5" s="131" t="s">
        <v>149</v>
      </c>
      <c r="I5" s="347" t="str">
        <f>C5</f>
        <v>jan-mai</v>
      </c>
      <c r="J5" s="352"/>
      <c r="K5" s="353" t="str">
        <f>C5</f>
        <v>jan-mai</v>
      </c>
      <c r="L5" s="354"/>
      <c r="M5" s="131" t="str">
        <f>G5</f>
        <v>2024 /2023</v>
      </c>
      <c r="O5" s="347" t="str">
        <f>C5</f>
        <v>jan-mai</v>
      </c>
      <c r="P5" s="348"/>
      <c r="Q5" s="131" t="str">
        <f>G5</f>
        <v>2024 /2023</v>
      </c>
    </row>
    <row r="6" spans="1:20" ht="19.5" customHeight="1" x14ac:dyDescent="0.25">
      <c r="A6" s="356"/>
      <c r="B6" s="315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601268.30999999982</v>
      </c>
      <c r="D7" s="210">
        <f>D8+D9</f>
        <v>663906.48999999976</v>
      </c>
      <c r="E7" s="216">
        <f t="shared" ref="E7" si="0">C7/$C$20</f>
        <v>0.46859454581443172</v>
      </c>
      <c r="F7" s="217">
        <f t="shared" ref="F7" si="1">D7/$D$20</f>
        <v>0.46938840511820801</v>
      </c>
      <c r="G7" s="53">
        <f>(D7-C7)/C7</f>
        <v>0.10417675263810254</v>
      </c>
      <c r="I7" s="224">
        <f>I8+I9</f>
        <v>180140.46300000019</v>
      </c>
      <c r="J7" s="225">
        <f>J8+J9</f>
        <v>191048.76</v>
      </c>
      <c r="K7" s="229">
        <f t="shared" ref="K7" si="2">I7/$I$20</f>
        <v>0.4981527165386368</v>
      </c>
      <c r="L7" s="230">
        <f t="shared" ref="L7" si="3">J7/$J$20</f>
        <v>0.50817985758699713</v>
      </c>
      <c r="M7" s="53">
        <f>(J7-I7)/I7</f>
        <v>6.0554396376786293E-2</v>
      </c>
      <c r="O7" s="63">
        <f t="shared" ref="O7" si="4">(I7/C7)*10</f>
        <v>2.9960079386189542</v>
      </c>
      <c r="P7" s="237">
        <f t="shared" ref="P7" si="5">(J7/D7)*10</f>
        <v>2.8776456154239445</v>
      </c>
      <c r="Q7" s="53">
        <f>(P7-O7)/O7</f>
        <v>-3.9506678760527672E-2</v>
      </c>
    </row>
    <row r="8" spans="1:20" ht="20.100000000000001" customHeight="1" x14ac:dyDescent="0.25">
      <c r="A8" s="8" t="s">
        <v>4</v>
      </c>
      <c r="C8" s="19">
        <v>298416.38999999984</v>
      </c>
      <c r="D8" s="140">
        <v>340082.39999999962</v>
      </c>
      <c r="E8" s="214">
        <f t="shared" ref="E8:E19" si="6">C8/$C$20</f>
        <v>0.23256887218225802</v>
      </c>
      <c r="F8" s="215">
        <f t="shared" ref="F8:F19" si="7">D8/$D$20</f>
        <v>0.24044159493722125</v>
      </c>
      <c r="G8" s="52">
        <f>(D8-C8)/C8</f>
        <v>0.13962373179301513</v>
      </c>
      <c r="I8" s="19">
        <v>102035.49200000019</v>
      </c>
      <c r="J8" s="140">
        <v>109045.01900000004</v>
      </c>
      <c r="K8" s="227">
        <f t="shared" ref="K8:K19" si="8">I8/$I$20</f>
        <v>0.28216457688995938</v>
      </c>
      <c r="L8" s="228">
        <f t="shared" ref="L8:L19" si="9">J8/$J$20</f>
        <v>0.29005413186660522</v>
      </c>
      <c r="M8" s="52">
        <f>(J8-I8)/I8</f>
        <v>6.8696949096887228E-2</v>
      </c>
      <c r="O8" s="27">
        <f t="shared" ref="O8:O20" si="10">(I8/C8)*10</f>
        <v>3.419232167509306</v>
      </c>
      <c r="P8" s="143">
        <f t="shared" ref="P8:P20" si="11">(J8/D8)*10</f>
        <v>3.2064293535919579</v>
      </c>
      <c r="Q8" s="52">
        <f>(P8-O8)/O8</f>
        <v>-6.2237017988854934E-2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302851.91999999993</v>
      </c>
      <c r="D9" s="140">
        <v>323824.0900000002</v>
      </c>
      <c r="E9" s="214">
        <f t="shared" si="6"/>
        <v>0.23602567363217367</v>
      </c>
      <c r="F9" s="215">
        <f t="shared" si="7"/>
        <v>0.22894681018098678</v>
      </c>
      <c r="G9" s="52">
        <f>(D9-C9)/C9</f>
        <v>6.9248925349392795E-2</v>
      </c>
      <c r="I9" s="19">
        <v>78104.971000000005</v>
      </c>
      <c r="J9" s="140">
        <v>82003.740999999965</v>
      </c>
      <c r="K9" s="227">
        <f t="shared" si="8"/>
        <v>0.21598813964867741</v>
      </c>
      <c r="L9" s="228">
        <f t="shared" si="9"/>
        <v>0.21812572572039191</v>
      </c>
      <c r="M9" s="52">
        <f>(J9-I9)/I9</f>
        <v>4.9917053294853159E-2</v>
      </c>
      <c r="O9" s="27">
        <f t="shared" si="10"/>
        <v>2.5789821969760012</v>
      </c>
      <c r="P9" s="143">
        <f t="shared" si="11"/>
        <v>2.5323545570683121</v>
      </c>
      <c r="Q9" s="52">
        <f t="shared" ref="Q9:Q20" si="12">(P9-O9)/O9</f>
        <v>-1.8079861102710409E-2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447867.36000000068</v>
      </c>
      <c r="D10" s="210">
        <f>D11+D12</f>
        <v>521143.8000000001</v>
      </c>
      <c r="E10" s="216">
        <f t="shared" si="6"/>
        <v>0.34904251339025161</v>
      </c>
      <c r="F10" s="217">
        <f t="shared" si="7"/>
        <v>0.3684537819764987</v>
      </c>
      <c r="G10" s="53">
        <f>(D10-C10)/C10</f>
        <v>0.16361192295861726</v>
      </c>
      <c r="I10" s="224">
        <f>I11+I12</f>
        <v>60231.00700000002</v>
      </c>
      <c r="J10" s="225">
        <f>J11+J12</f>
        <v>65529.453999999983</v>
      </c>
      <c r="K10" s="229">
        <f t="shared" si="8"/>
        <v>0.16656024558406751</v>
      </c>
      <c r="L10" s="230">
        <f t="shared" si="9"/>
        <v>0.17430497115748708</v>
      </c>
      <c r="M10" s="53">
        <f>(J10-I10)/I10</f>
        <v>8.796876001093526E-2</v>
      </c>
      <c r="O10" s="63">
        <f t="shared" si="10"/>
        <v>1.3448402893213722</v>
      </c>
      <c r="P10" s="237">
        <f t="shared" si="11"/>
        <v>1.2574159761662707</v>
      </c>
      <c r="Q10" s="53">
        <f t="shared" si="12"/>
        <v>-6.5007208550553808E-2</v>
      </c>
      <c r="T10" s="2"/>
    </row>
    <row r="11" spans="1:20" ht="20.100000000000001" customHeight="1" x14ac:dyDescent="0.25">
      <c r="A11" s="8"/>
      <c r="B11" t="s">
        <v>6</v>
      </c>
      <c r="C11" s="19">
        <v>433696.49000000069</v>
      </c>
      <c r="D11" s="140">
        <v>509360.25000000012</v>
      </c>
      <c r="E11" s="214">
        <f t="shared" si="6"/>
        <v>0.33799853804512597</v>
      </c>
      <c r="F11" s="215">
        <f t="shared" si="7"/>
        <v>0.36012269646303929</v>
      </c>
      <c r="G11" s="52">
        <f t="shared" ref="G11:G19" si="13">(D11-C11)/C11</f>
        <v>0.17446246798077455</v>
      </c>
      <c r="I11" s="19">
        <v>57197.000000000022</v>
      </c>
      <c r="J11" s="140">
        <v>62883.70299999998</v>
      </c>
      <c r="K11" s="227">
        <f t="shared" si="8"/>
        <v>0.15817013264732416</v>
      </c>
      <c r="L11" s="228">
        <f t="shared" si="9"/>
        <v>0.16726740982293217</v>
      </c>
      <c r="M11" s="52">
        <f t="shared" ref="M11:M19" si="14">(J11-I11)/I11</f>
        <v>9.9423099113589097E-2</v>
      </c>
      <c r="O11" s="27">
        <f t="shared" si="10"/>
        <v>1.31882552242929</v>
      </c>
      <c r="P11" s="143">
        <f t="shared" si="11"/>
        <v>1.2345624339551422</v>
      </c>
      <c r="Q11" s="52">
        <f t="shared" si="12"/>
        <v>-6.389252182421698E-2</v>
      </c>
    </row>
    <row r="12" spans="1:20" ht="20.100000000000001" customHeight="1" x14ac:dyDescent="0.25">
      <c r="A12" s="8"/>
      <c r="B12" t="s">
        <v>39</v>
      </c>
      <c r="C12" s="19">
        <v>14170.87</v>
      </c>
      <c r="D12" s="140">
        <v>11783.550000000003</v>
      </c>
      <c r="E12" s="218">
        <f t="shared" si="6"/>
        <v>1.1043975345125637E-2</v>
      </c>
      <c r="F12" s="219">
        <f t="shared" si="7"/>
        <v>8.3310855134593777E-3</v>
      </c>
      <c r="G12" s="52">
        <f t="shared" si="13"/>
        <v>-0.16846672081530617</v>
      </c>
      <c r="I12" s="19">
        <v>3034.0069999999987</v>
      </c>
      <c r="J12" s="140">
        <v>2645.7510000000002</v>
      </c>
      <c r="K12" s="231">
        <f t="shared" si="8"/>
        <v>8.3901129367433547E-3</v>
      </c>
      <c r="L12" s="232">
        <f t="shared" si="9"/>
        <v>7.0375613345548815E-3</v>
      </c>
      <c r="M12" s="52">
        <f t="shared" si="14"/>
        <v>-0.12796806335647831</v>
      </c>
      <c r="O12" s="27">
        <f t="shared" si="10"/>
        <v>2.141016747736729</v>
      </c>
      <c r="P12" s="143">
        <f t="shared" si="11"/>
        <v>2.2452919536132994</v>
      </c>
      <c r="Q12" s="52">
        <f t="shared" si="12"/>
        <v>4.8703591873720642E-2</v>
      </c>
    </row>
    <row r="13" spans="1:20" ht="20.100000000000001" customHeight="1" x14ac:dyDescent="0.25">
      <c r="A13" s="23" t="s">
        <v>130</v>
      </c>
      <c r="B13" s="15"/>
      <c r="C13" s="78">
        <f>SUM(C14:C16)</f>
        <v>214314.93000000011</v>
      </c>
      <c r="D13" s="210">
        <f>SUM(D14:D16)</f>
        <v>211193.99999999997</v>
      </c>
      <c r="E13" s="216">
        <f t="shared" si="6"/>
        <v>0.16702494645793292</v>
      </c>
      <c r="F13" s="217">
        <f t="shared" si="7"/>
        <v>0.14931623101098898</v>
      </c>
      <c r="G13" s="53">
        <f t="shared" si="13"/>
        <v>-1.4562354568578758E-2</v>
      </c>
      <c r="I13" s="224">
        <f>SUM(I14:I16)</f>
        <v>113621.23000000001</v>
      </c>
      <c r="J13" s="225">
        <f>SUM(J14:J16)</f>
        <v>112330.55700000003</v>
      </c>
      <c r="K13" s="229">
        <f t="shared" si="8"/>
        <v>0.31420328025337207</v>
      </c>
      <c r="L13" s="230">
        <f t="shared" si="9"/>
        <v>0.29879349365537927</v>
      </c>
      <c r="M13" s="53">
        <f t="shared" si="14"/>
        <v>-1.1359435204142575E-2</v>
      </c>
      <c r="O13" s="63">
        <f t="shared" si="10"/>
        <v>5.3016012463527362</v>
      </c>
      <c r="P13" s="237">
        <f t="shared" si="11"/>
        <v>5.3188327793403243</v>
      </c>
      <c r="Q13" s="53">
        <f t="shared" si="12"/>
        <v>3.2502506670871525E-3</v>
      </c>
    </row>
    <row r="14" spans="1:20" ht="20.100000000000001" customHeight="1" x14ac:dyDescent="0.25">
      <c r="A14" s="8"/>
      <c r="B14" s="3" t="s">
        <v>7</v>
      </c>
      <c r="C14" s="31">
        <v>200178.10000000009</v>
      </c>
      <c r="D14" s="141">
        <v>195978.72999999995</v>
      </c>
      <c r="E14" s="214">
        <f t="shared" si="6"/>
        <v>0.15600749996535818</v>
      </c>
      <c r="F14" s="215">
        <f t="shared" si="7"/>
        <v>0.13855888577289238</v>
      </c>
      <c r="G14" s="52">
        <f t="shared" si="13"/>
        <v>-2.0978168940559126E-2</v>
      </c>
      <c r="I14" s="31">
        <v>105663.15200000002</v>
      </c>
      <c r="J14" s="141">
        <v>104378.57900000003</v>
      </c>
      <c r="K14" s="227">
        <f t="shared" si="8"/>
        <v>0.29219635239215991</v>
      </c>
      <c r="L14" s="228">
        <f t="shared" si="9"/>
        <v>0.27764164191043766</v>
      </c>
      <c r="M14" s="52">
        <f t="shared" si="14"/>
        <v>-1.2157246643560181E-2</v>
      </c>
      <c r="O14" s="27">
        <f t="shared" si="10"/>
        <v>5.2784571339222408</v>
      </c>
      <c r="P14" s="143">
        <f t="shared" si="11"/>
        <v>5.3260156854777074</v>
      </c>
      <c r="Q14" s="52">
        <f t="shared" si="12"/>
        <v>9.0099342191924722E-3</v>
      </c>
      <c r="S14" s="119"/>
    </row>
    <row r="15" spans="1:20" ht="20.100000000000001" customHeight="1" x14ac:dyDescent="0.25">
      <c r="A15" s="8"/>
      <c r="B15" s="3" t="s">
        <v>8</v>
      </c>
      <c r="C15" s="31">
        <v>8124.3500000000013</v>
      </c>
      <c r="D15" s="141">
        <v>9458.3700000000117</v>
      </c>
      <c r="E15" s="214">
        <f t="shared" si="6"/>
        <v>6.331659319094133E-3</v>
      </c>
      <c r="F15" s="215">
        <f t="shared" si="7"/>
        <v>6.6871604302556403E-3</v>
      </c>
      <c r="G15" s="52">
        <f t="shared" si="13"/>
        <v>0.16420021294011339</v>
      </c>
      <c r="I15" s="31">
        <v>6519.6079999999974</v>
      </c>
      <c r="J15" s="141">
        <v>6446.9259999999995</v>
      </c>
      <c r="K15" s="227">
        <f t="shared" si="8"/>
        <v>1.8029044568221322E-2</v>
      </c>
      <c r="L15" s="228">
        <f t="shared" si="9"/>
        <v>1.7148490974523513E-2</v>
      </c>
      <c r="M15" s="52">
        <f t="shared" si="14"/>
        <v>-1.1148216273125316E-2</v>
      </c>
      <c r="O15" s="27">
        <f t="shared" si="10"/>
        <v>8.0247749050693233</v>
      </c>
      <c r="P15" s="143">
        <f t="shared" si="11"/>
        <v>6.8161067921851135</v>
      </c>
      <c r="Q15" s="52">
        <f t="shared" si="12"/>
        <v>-0.15061707364784566</v>
      </c>
    </row>
    <row r="16" spans="1:20" ht="20.100000000000001" customHeight="1" x14ac:dyDescent="0.25">
      <c r="A16" s="32"/>
      <c r="B16" s="33" t="s">
        <v>9</v>
      </c>
      <c r="C16" s="211">
        <v>6012.4800000000023</v>
      </c>
      <c r="D16" s="212">
        <v>5756.9000000000051</v>
      </c>
      <c r="E16" s="218">
        <f t="shared" si="6"/>
        <v>4.6857871734805982E-3</v>
      </c>
      <c r="F16" s="219">
        <f t="shared" si="7"/>
        <v>4.0701848078409583E-3</v>
      </c>
      <c r="G16" s="52">
        <f t="shared" si="13"/>
        <v>-4.2508249507690186E-2</v>
      </c>
      <c r="I16" s="211">
        <v>1438.4700000000003</v>
      </c>
      <c r="J16" s="212">
        <v>1505.0519999999992</v>
      </c>
      <c r="K16" s="231">
        <f t="shared" si="8"/>
        <v>3.9778832929908267E-3</v>
      </c>
      <c r="L16" s="232">
        <f t="shared" si="9"/>
        <v>4.0033607704181113E-3</v>
      </c>
      <c r="M16" s="52">
        <f t="shared" si="14"/>
        <v>4.6286679597071168E-2</v>
      </c>
      <c r="O16" s="27">
        <f t="shared" si="10"/>
        <v>2.3924736547980197</v>
      </c>
      <c r="P16" s="143">
        <f t="shared" si="11"/>
        <v>2.6143445256995919</v>
      </c>
      <c r="Q16" s="52">
        <f t="shared" si="12"/>
        <v>9.2737017378067332E-2</v>
      </c>
    </row>
    <row r="17" spans="1:17" ht="20.100000000000001" customHeight="1" x14ac:dyDescent="0.25">
      <c r="A17" s="8" t="s">
        <v>131</v>
      </c>
      <c r="B17" s="3"/>
      <c r="C17" s="19">
        <v>1003.1199999999997</v>
      </c>
      <c r="D17" s="140">
        <v>1160.2400000000005</v>
      </c>
      <c r="E17" s="214">
        <f t="shared" si="6"/>
        <v>7.8177504614765532E-4</v>
      </c>
      <c r="F17" s="215">
        <f t="shared" si="7"/>
        <v>8.2030106853504326E-4</v>
      </c>
      <c r="G17" s="54">
        <f t="shared" si="13"/>
        <v>0.15663131031182795</v>
      </c>
      <c r="I17" s="31">
        <v>820.56699999999989</v>
      </c>
      <c r="J17" s="141">
        <v>788.85299999999984</v>
      </c>
      <c r="K17" s="227">
        <f t="shared" si="8"/>
        <v>2.2691608167564169E-3</v>
      </c>
      <c r="L17" s="228">
        <f t="shared" si="9"/>
        <v>2.098308333417476E-3</v>
      </c>
      <c r="M17" s="54">
        <f t="shared" si="14"/>
        <v>-3.8648885465781657E-2</v>
      </c>
      <c r="O17" s="238">
        <f t="shared" si="10"/>
        <v>8.1801479384320945</v>
      </c>
      <c r="P17" s="239">
        <f t="shared" si="11"/>
        <v>6.7990501965110628</v>
      </c>
      <c r="Q17" s="54">
        <f t="shared" si="12"/>
        <v>-0.16883530130700172</v>
      </c>
    </row>
    <row r="18" spans="1:17" ht="20.100000000000001" customHeight="1" x14ac:dyDescent="0.25">
      <c r="A18" s="8" t="s">
        <v>10</v>
      </c>
      <c r="C18" s="19">
        <v>8247.5999999999985</v>
      </c>
      <c r="D18" s="140">
        <v>6150.890000000004</v>
      </c>
      <c r="E18" s="214">
        <f t="shared" si="6"/>
        <v>6.4277134047844757E-3</v>
      </c>
      <c r="F18" s="215">
        <f t="shared" si="7"/>
        <v>4.3487396051174873E-3</v>
      </c>
      <c r="G18" s="52">
        <f t="shared" si="13"/>
        <v>-0.25422062175663163</v>
      </c>
      <c r="I18" s="19">
        <v>4346.019000000003</v>
      </c>
      <c r="J18" s="140">
        <v>3604.4679999999998</v>
      </c>
      <c r="K18" s="227">
        <f t="shared" si="8"/>
        <v>1.2018294695837041E-2</v>
      </c>
      <c r="L18" s="228">
        <f t="shared" si="9"/>
        <v>9.5876991555291346E-3</v>
      </c>
      <c r="M18" s="52">
        <f t="shared" si="14"/>
        <v>-0.17062764796932609</v>
      </c>
      <c r="O18" s="27">
        <f t="shared" si="10"/>
        <v>5.2694347446529939</v>
      </c>
      <c r="P18" s="143">
        <f t="shared" si="11"/>
        <v>5.8600755337845376</v>
      </c>
      <c r="Q18" s="52">
        <f t="shared" si="12"/>
        <v>0.11208807353215244</v>
      </c>
    </row>
    <row r="19" spans="1:17" ht="20.100000000000001" customHeight="1" thickBot="1" x14ac:dyDescent="0.3">
      <c r="A19" s="8" t="s">
        <v>11</v>
      </c>
      <c r="B19" s="10"/>
      <c r="C19" s="21">
        <v>10429.940000000002</v>
      </c>
      <c r="D19" s="142">
        <v>10852.099999999999</v>
      </c>
      <c r="E19" s="220">
        <f t="shared" si="6"/>
        <v>8.1285058864515522E-3</v>
      </c>
      <c r="F19" s="221">
        <f t="shared" si="7"/>
        <v>7.6725412206518811E-3</v>
      </c>
      <c r="G19" s="55">
        <f t="shared" si="13"/>
        <v>4.0475784136821125E-2</v>
      </c>
      <c r="I19" s="21">
        <v>2457.6579999999985</v>
      </c>
      <c r="J19" s="142">
        <v>2645.0399999999991</v>
      </c>
      <c r="K19" s="233">
        <f t="shared" si="8"/>
        <v>6.7963021113302624E-3</v>
      </c>
      <c r="L19" s="234">
        <f t="shared" si="9"/>
        <v>7.0356701111899938E-3</v>
      </c>
      <c r="M19" s="55">
        <f t="shared" si="14"/>
        <v>7.6244131608222396E-2</v>
      </c>
      <c r="O19" s="240">
        <f t="shared" si="10"/>
        <v>2.3563491256900786</v>
      </c>
      <c r="P19" s="241">
        <f t="shared" si="11"/>
        <v>2.437353139023783</v>
      </c>
      <c r="Q19" s="55">
        <f t="shared" si="12"/>
        <v>3.437691488521747E-2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1283131.2600000007</v>
      </c>
      <c r="D20" s="145">
        <f>D8+D9+D10+D13+D17+D18+D19</f>
        <v>1414407.5199999998</v>
      </c>
      <c r="E20" s="222">
        <f>E8+E9+E10+E13+E17+E18+E19</f>
        <v>0.99999999999999989</v>
      </c>
      <c r="F20" s="223">
        <f>F8+F9+F10+F13+F17+F18+F19</f>
        <v>1.0000000000000002</v>
      </c>
      <c r="G20" s="55">
        <f>(D20-C20)/C20</f>
        <v>0.10230929920606797</v>
      </c>
      <c r="H20" s="1"/>
      <c r="I20" s="213">
        <f>I8+I9+I10+I13+I17+I18+I19</f>
        <v>361616.94400000019</v>
      </c>
      <c r="J20" s="226">
        <f>J8+J9+J10+J13+J17+J18+J19</f>
        <v>375947.13199999998</v>
      </c>
      <c r="K20" s="235">
        <f>K8+K9+K10+K13+K17+K18+K19</f>
        <v>1.0000000000000002</v>
      </c>
      <c r="L20" s="236">
        <f>L8+L9+L10+L13+L17+L18+L19</f>
        <v>1.0000000000000002</v>
      </c>
      <c r="M20" s="55">
        <f>(J20-I20)/I20</f>
        <v>3.962808778119585E-2</v>
      </c>
      <c r="N20" s="1"/>
      <c r="O20" s="24">
        <f t="shared" si="10"/>
        <v>2.8182381278747743</v>
      </c>
      <c r="P20" s="242">
        <f t="shared" si="11"/>
        <v>2.6579831249765986</v>
      </c>
      <c r="Q20" s="55">
        <f t="shared" si="12"/>
        <v>-5.6863542265331427E-2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14"/>
      <c r="C24" s="357" t="s">
        <v>1</v>
      </c>
      <c r="D24" s="355"/>
      <c r="E24" s="350" t="s">
        <v>105</v>
      </c>
      <c r="F24" s="350"/>
      <c r="G24" s="130" t="s">
        <v>0</v>
      </c>
      <c r="I24" s="351">
        <v>1000</v>
      </c>
      <c r="J24" s="355"/>
      <c r="K24" s="350" t="s">
        <v>105</v>
      </c>
      <c r="L24" s="350"/>
      <c r="M24" s="130" t="s">
        <v>0</v>
      </c>
      <c r="O24" s="349" t="s">
        <v>22</v>
      </c>
      <c r="P24" s="350"/>
      <c r="Q24" s="130" t="s">
        <v>0</v>
      </c>
    </row>
    <row r="25" spans="1:17" ht="15" customHeight="1" x14ac:dyDescent="0.25">
      <c r="A25" s="356"/>
      <c r="B25" s="315"/>
      <c r="C25" s="358" t="str">
        <f>C5</f>
        <v>jan-mai</v>
      </c>
      <c r="D25" s="348"/>
      <c r="E25" s="352" t="str">
        <f>C5</f>
        <v>jan-mai</v>
      </c>
      <c r="F25" s="352"/>
      <c r="G25" s="131" t="str">
        <f>G5</f>
        <v>2024 /2023</v>
      </c>
      <c r="I25" s="347" t="str">
        <f>C5</f>
        <v>jan-mai</v>
      </c>
      <c r="J25" s="348"/>
      <c r="K25" s="359" t="str">
        <f>C5</f>
        <v>jan-mai</v>
      </c>
      <c r="L25" s="354"/>
      <c r="M25" s="131" t="str">
        <f>G5</f>
        <v>2024 /2023</v>
      </c>
      <c r="O25" s="347" t="str">
        <f>C5</f>
        <v>jan-mai</v>
      </c>
      <c r="P25" s="348"/>
      <c r="Q25" s="131" t="str">
        <f>G5</f>
        <v>2024 /2023</v>
      </c>
    </row>
    <row r="26" spans="1:17" ht="19.5" customHeight="1" x14ac:dyDescent="0.25">
      <c r="A26" s="356"/>
      <c r="B26" s="315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248969.63</v>
      </c>
      <c r="D27" s="210">
        <f>D28+D29</f>
        <v>263949.38</v>
      </c>
      <c r="E27" s="216">
        <f>C27/$C$40</f>
        <v>0.42109781854531947</v>
      </c>
      <c r="F27" s="217">
        <f>D27/$D$40</f>
        <v>0.3915518474088529</v>
      </c>
      <c r="G27" s="53">
        <f>(D27-C27)/C27</f>
        <v>6.0166976992334364E-2</v>
      </c>
      <c r="I27" s="78">
        <f>I28+I29</f>
        <v>64229.206999999995</v>
      </c>
      <c r="J27" s="210">
        <f>J28+J29</f>
        <v>65969.755999999994</v>
      </c>
      <c r="K27" s="216">
        <f>I27/$I$40</f>
        <v>0.39828558973411321</v>
      </c>
      <c r="L27" s="217">
        <f>J27/$J$40</f>
        <v>0.39124566527170884</v>
      </c>
      <c r="M27" s="53">
        <f>(J27-I27)/I27</f>
        <v>2.7099026771418792E-2</v>
      </c>
      <c r="O27" s="63">
        <f t="shared" ref="O27" si="15">(I27/C27)*10</f>
        <v>2.5798008777215116</v>
      </c>
      <c r="P27" s="237">
        <f t="shared" ref="P27" si="16">(J27/D27)*10</f>
        <v>2.4993336222271099</v>
      </c>
      <c r="Q27" s="53">
        <f>(P27-O27)/O27</f>
        <v>-3.1191266035024624E-2</v>
      </c>
    </row>
    <row r="28" spans="1:17" ht="20.100000000000001" customHeight="1" x14ac:dyDescent="0.25">
      <c r="A28" s="8" t="s">
        <v>4</v>
      </c>
      <c r="C28" s="19">
        <v>127419.20999999999</v>
      </c>
      <c r="D28" s="140">
        <v>133008.32000000004</v>
      </c>
      <c r="E28" s="214">
        <f>C28/$C$40</f>
        <v>0.21551203402506544</v>
      </c>
      <c r="F28" s="215">
        <f>D28/$D$40</f>
        <v>0.19730924701072566</v>
      </c>
      <c r="G28" s="52">
        <f>(D28-C28)/C28</f>
        <v>4.3863951126365049E-2</v>
      </c>
      <c r="I28" s="19">
        <v>34920.52199999999</v>
      </c>
      <c r="J28" s="140">
        <v>35437.468999999975</v>
      </c>
      <c r="K28" s="214">
        <f>I28/$I$40</f>
        <v>0.2165423075921375</v>
      </c>
      <c r="L28" s="215">
        <f>J28/$J$40</f>
        <v>0.21016837070688196</v>
      </c>
      <c r="M28" s="52">
        <f>(J28-I28)/I28</f>
        <v>1.4803530141960241E-2</v>
      </c>
      <c r="O28" s="27">
        <f t="shared" ref="O28:O40" si="17">(I28/C28)*10</f>
        <v>2.7406010443794142</v>
      </c>
      <c r="P28" s="143">
        <f t="shared" ref="P28:P40" si="18">(J28/D28)*10</f>
        <v>2.6643046840979547</v>
      </c>
      <c r="Q28" s="52">
        <f>(P28-O28)/O28</f>
        <v>-2.7839280160070191E-2</v>
      </c>
    </row>
    <row r="29" spans="1:17" ht="20.100000000000001" customHeight="1" x14ac:dyDescent="0.25">
      <c r="A29" s="8" t="s">
        <v>5</v>
      </c>
      <c r="C29" s="19">
        <v>121550.42</v>
      </c>
      <c r="D29" s="140">
        <v>130941.05999999997</v>
      </c>
      <c r="E29" s="214">
        <f>C29/$C$40</f>
        <v>0.20558578452025403</v>
      </c>
      <c r="F29" s="215">
        <f>D29/$D$40</f>
        <v>0.19424260039812727</v>
      </c>
      <c r="G29" s="52">
        <f t="shared" ref="G29:G40" si="19">(D29-C29)/C29</f>
        <v>7.7257157976089022E-2</v>
      </c>
      <c r="I29" s="19">
        <v>29308.685000000009</v>
      </c>
      <c r="J29" s="140">
        <v>30532.287000000018</v>
      </c>
      <c r="K29" s="214">
        <f t="shared" ref="K29:K39" si="20">I29/$I$40</f>
        <v>0.18174328214197571</v>
      </c>
      <c r="L29" s="215">
        <f t="shared" ref="L29:L39" si="21">J29/$J$40</f>
        <v>0.18107729456482691</v>
      </c>
      <c r="M29" s="52">
        <f t="shared" ref="M29:M40" si="22">(J29-I29)/I29</f>
        <v>4.1748785385629192E-2</v>
      </c>
      <c r="O29" s="27">
        <f t="shared" si="17"/>
        <v>2.41123683488712</v>
      </c>
      <c r="P29" s="143">
        <f t="shared" si="18"/>
        <v>2.3317580444209041</v>
      </c>
      <c r="Q29" s="52">
        <f t="shared" ref="Q29:Q38" si="23">(P29-O29)/O29</f>
        <v>-3.2961834904092574E-2</v>
      </c>
    </row>
    <row r="30" spans="1:17" ht="20.100000000000001" customHeight="1" x14ac:dyDescent="0.25">
      <c r="A30" s="23" t="s">
        <v>38</v>
      </c>
      <c r="B30" s="15"/>
      <c r="C30" s="78">
        <f>C31+C32</f>
        <v>170342.15000000008</v>
      </c>
      <c r="D30" s="210">
        <f>D31+D32</f>
        <v>239440.5800000001</v>
      </c>
      <c r="E30" s="216">
        <f>C30/$C$40</f>
        <v>0.2881102718083311</v>
      </c>
      <c r="F30" s="217">
        <f>D30/$D$40</f>
        <v>0.35519462649863881</v>
      </c>
      <c r="G30" s="53">
        <f>(D30-C30)/C30</f>
        <v>0.40564493286012882</v>
      </c>
      <c r="I30" s="78">
        <f>I31+I32</f>
        <v>22740.164000000015</v>
      </c>
      <c r="J30" s="210">
        <f>J31+J32</f>
        <v>27522.958999999999</v>
      </c>
      <c r="K30" s="216">
        <f t="shared" si="20"/>
        <v>0.14101185508004882</v>
      </c>
      <c r="L30" s="217">
        <f t="shared" si="21"/>
        <v>0.16322992621347526</v>
      </c>
      <c r="M30" s="53">
        <f t="shared" si="22"/>
        <v>0.2103236810429327</v>
      </c>
      <c r="O30" s="63">
        <f t="shared" si="17"/>
        <v>1.3349698826743706</v>
      </c>
      <c r="P30" s="237">
        <f t="shared" si="18"/>
        <v>1.1494692754252429</v>
      </c>
      <c r="Q30" s="53">
        <f t="shared" si="23"/>
        <v>-0.13895490052368129</v>
      </c>
    </row>
    <row r="31" spans="1:17" ht="20.100000000000001" customHeight="1" x14ac:dyDescent="0.25">
      <c r="A31" s="8"/>
      <c r="B31" t="s">
        <v>6</v>
      </c>
      <c r="C31" s="31">
        <v>164245.10000000009</v>
      </c>
      <c r="D31" s="141">
        <v>233264.87000000011</v>
      </c>
      <c r="E31" s="214">
        <f t="shared" ref="E31:E38" si="24">C31/$C$40</f>
        <v>0.27779795197011736</v>
      </c>
      <c r="F31" s="215">
        <f t="shared" ref="F31:F38" si="25">D31/$D$40</f>
        <v>0.34603335982106098</v>
      </c>
      <c r="G31" s="52">
        <f>(D31-C31)/C31</f>
        <v>0.42022422586731645</v>
      </c>
      <c r="I31" s="31">
        <v>21495.308000000015</v>
      </c>
      <c r="J31" s="141">
        <v>26208.451999999997</v>
      </c>
      <c r="K31" s="214">
        <f>I31/$I$40</f>
        <v>0.13329249765291992</v>
      </c>
      <c r="L31" s="215">
        <f>J31/$J$40</f>
        <v>0.15543400279488148</v>
      </c>
      <c r="M31" s="52">
        <f>(J31-I31)/I31</f>
        <v>0.21926385051100356</v>
      </c>
      <c r="O31" s="27">
        <f t="shared" si="17"/>
        <v>1.3087335938789044</v>
      </c>
      <c r="P31" s="143">
        <f t="shared" si="18"/>
        <v>1.1235490367666587</v>
      </c>
      <c r="Q31" s="52">
        <f t="shared" si="23"/>
        <v>-0.1414990476124208</v>
      </c>
    </row>
    <row r="32" spans="1:17" ht="20.100000000000001" customHeight="1" x14ac:dyDescent="0.25">
      <c r="A32" s="8"/>
      <c r="B32" t="s">
        <v>39</v>
      </c>
      <c r="C32" s="31">
        <v>6097.0499999999993</v>
      </c>
      <c r="D32" s="141">
        <v>6175.7099999999937</v>
      </c>
      <c r="E32" s="218">
        <f t="shared" si="24"/>
        <v>1.0312319838213761E-2</v>
      </c>
      <c r="F32" s="219">
        <f t="shared" si="25"/>
        <v>9.1612666775778163E-3</v>
      </c>
      <c r="G32" s="52">
        <f>(D32-C32)/C32</f>
        <v>1.2901321130709836E-2</v>
      </c>
      <c r="I32" s="31">
        <v>1244.8560000000002</v>
      </c>
      <c r="J32" s="141">
        <v>1314.5070000000001</v>
      </c>
      <c r="K32" s="218">
        <f>I32/$I$40</f>
        <v>7.719357427128897E-3</v>
      </c>
      <c r="L32" s="219">
        <f>J32/$J$40</f>
        <v>7.7959234185937913E-3</v>
      </c>
      <c r="M32" s="52">
        <f>(J32-I32)/I32</f>
        <v>5.5951049759972102E-2</v>
      </c>
      <c r="O32" s="27">
        <f t="shared" si="17"/>
        <v>2.0417349373877536</v>
      </c>
      <c r="P32" s="143">
        <f t="shared" si="18"/>
        <v>2.1285115395638741</v>
      </c>
      <c r="Q32" s="52">
        <f t="shared" si="23"/>
        <v>4.2501404363068124E-2</v>
      </c>
    </row>
    <row r="33" spans="1:17" ht="20.100000000000001" customHeight="1" x14ac:dyDescent="0.25">
      <c r="A33" s="23" t="s">
        <v>130</v>
      </c>
      <c r="B33" s="15"/>
      <c r="C33" s="78">
        <f>SUM(C34:C36)</f>
        <v>163494.69000000003</v>
      </c>
      <c r="D33" s="210">
        <f>SUM(D34:D36)</f>
        <v>163970.95000000001</v>
      </c>
      <c r="E33" s="216">
        <f t="shared" si="24"/>
        <v>0.2765287368694056</v>
      </c>
      <c r="F33" s="217">
        <f t="shared" si="25"/>
        <v>0.2432403076449153</v>
      </c>
      <c r="G33" s="53">
        <f t="shared" si="19"/>
        <v>2.9129998044583596E-3</v>
      </c>
      <c r="I33" s="78">
        <f>SUM(I34:I36)</f>
        <v>71410.173000000024</v>
      </c>
      <c r="J33" s="210">
        <f>SUM(J34:J36)</f>
        <v>73005.457999999999</v>
      </c>
      <c r="K33" s="216">
        <f t="shared" si="20"/>
        <v>0.44281479088353154</v>
      </c>
      <c r="L33" s="217">
        <f t="shared" si="21"/>
        <v>0.43297217870073373</v>
      </c>
      <c r="M33" s="53">
        <f t="shared" si="22"/>
        <v>2.2339744226638043E-2</v>
      </c>
      <c r="O33" s="63">
        <f t="shared" si="17"/>
        <v>4.3677365301588704</v>
      </c>
      <c r="P33" s="237">
        <f t="shared" si="18"/>
        <v>4.4523409786916517</v>
      </c>
      <c r="Q33" s="53">
        <f t="shared" si="23"/>
        <v>1.9370318687630155E-2</v>
      </c>
    </row>
    <row r="34" spans="1:17" ht="20.100000000000001" customHeight="1" x14ac:dyDescent="0.25">
      <c r="A34" s="8"/>
      <c r="B34" s="3" t="s">
        <v>7</v>
      </c>
      <c r="C34" s="31">
        <v>153872.38000000003</v>
      </c>
      <c r="D34" s="141">
        <v>153784.69</v>
      </c>
      <c r="E34" s="214">
        <f t="shared" si="24"/>
        <v>0.26025392555861715</v>
      </c>
      <c r="F34" s="215">
        <f t="shared" si="25"/>
        <v>0.22812964922553616</v>
      </c>
      <c r="G34" s="52">
        <f t="shared" si="19"/>
        <v>-5.6988785121820696E-4</v>
      </c>
      <c r="I34" s="31">
        <v>68148.534000000029</v>
      </c>
      <c r="J34" s="141">
        <v>69285.358999999997</v>
      </c>
      <c r="K34" s="214">
        <f t="shared" si="20"/>
        <v>0.42258935337167214</v>
      </c>
      <c r="L34" s="215">
        <f t="shared" si="21"/>
        <v>0.41090945334926177</v>
      </c>
      <c r="M34" s="52">
        <f t="shared" si="22"/>
        <v>1.6681576745289452E-2</v>
      </c>
      <c r="O34" s="27">
        <f t="shared" si="17"/>
        <v>4.4288997154655059</v>
      </c>
      <c r="P34" s="143">
        <f t="shared" si="18"/>
        <v>4.505348289221768</v>
      </c>
      <c r="Q34" s="52">
        <f t="shared" si="23"/>
        <v>1.7261301602587063E-2</v>
      </c>
    </row>
    <row r="35" spans="1:17" ht="20.100000000000001" customHeight="1" x14ac:dyDescent="0.25">
      <c r="A35" s="8"/>
      <c r="B35" s="3" t="s">
        <v>8</v>
      </c>
      <c r="C35" s="31">
        <v>4241.4000000000015</v>
      </c>
      <c r="D35" s="141">
        <v>5222.2500000000018</v>
      </c>
      <c r="E35" s="214">
        <f t="shared" si="24"/>
        <v>7.1737435910481078E-3</v>
      </c>
      <c r="F35" s="215">
        <f t="shared" si="25"/>
        <v>7.7468703852643372E-3</v>
      </c>
      <c r="G35" s="52">
        <f t="shared" si="19"/>
        <v>0.23125618899420003</v>
      </c>
      <c r="I35" s="31">
        <v>2236.5459999999998</v>
      </c>
      <c r="J35" s="141">
        <v>2770.0609999999992</v>
      </c>
      <c r="K35" s="214">
        <f t="shared" si="20"/>
        <v>1.386883139593288E-2</v>
      </c>
      <c r="L35" s="215">
        <f t="shared" si="21"/>
        <v>1.6428351785751867E-2</v>
      </c>
      <c r="M35" s="52">
        <f t="shared" si="22"/>
        <v>0.23854416587005117</v>
      </c>
      <c r="O35" s="27">
        <f t="shared" si="17"/>
        <v>5.2731315131796084</v>
      </c>
      <c r="P35" s="143">
        <f t="shared" si="18"/>
        <v>5.3043439130642884</v>
      </c>
      <c r="Q35" s="52">
        <f t="shared" si="23"/>
        <v>5.9191392831125329E-3</v>
      </c>
    </row>
    <row r="36" spans="1:17" ht="20.100000000000001" customHeight="1" x14ac:dyDescent="0.25">
      <c r="A36" s="32"/>
      <c r="B36" s="33" t="s">
        <v>9</v>
      </c>
      <c r="C36" s="211">
        <v>5380.9100000000008</v>
      </c>
      <c r="D36" s="212">
        <v>4964.0100000000029</v>
      </c>
      <c r="E36" s="218">
        <f t="shared" si="24"/>
        <v>9.1010677197403377E-3</v>
      </c>
      <c r="F36" s="219">
        <f t="shared" si="25"/>
        <v>7.3637880341148034E-3</v>
      </c>
      <c r="G36" s="52">
        <f t="shared" si="19"/>
        <v>-7.7477601372258176E-2</v>
      </c>
      <c r="I36" s="211">
        <v>1025.0930000000005</v>
      </c>
      <c r="J36" s="212">
        <v>950.03800000000001</v>
      </c>
      <c r="K36" s="218">
        <f t="shared" si="20"/>
        <v>6.3566061159265374E-3</v>
      </c>
      <c r="L36" s="219">
        <f t="shared" si="21"/>
        <v>5.6343735657200826E-3</v>
      </c>
      <c r="M36" s="52">
        <f t="shared" si="22"/>
        <v>-7.3217747072705092E-2</v>
      </c>
      <c r="O36" s="27">
        <f t="shared" si="17"/>
        <v>1.9050550929117942</v>
      </c>
      <c r="P36" s="143">
        <f t="shared" si="18"/>
        <v>1.9138519060195276</v>
      </c>
      <c r="Q36" s="52">
        <f t="shared" si="23"/>
        <v>4.6176161206381936E-3</v>
      </c>
    </row>
    <row r="37" spans="1:17" ht="20.100000000000001" customHeight="1" x14ac:dyDescent="0.25">
      <c r="A37" s="8" t="s">
        <v>131</v>
      </c>
      <c r="B37" s="3"/>
      <c r="C37" s="19">
        <v>496.03999999999996</v>
      </c>
      <c r="D37" s="140">
        <v>733.8900000000001</v>
      </c>
      <c r="E37" s="214">
        <f t="shared" si="24"/>
        <v>8.3898330053838396E-4</v>
      </c>
      <c r="F37" s="215">
        <f t="shared" si="25"/>
        <v>1.0886783871016598E-3</v>
      </c>
      <c r="G37" s="54">
        <f>(D37-C37)/C37</f>
        <v>0.47949762115958422</v>
      </c>
      <c r="I37" s="19">
        <v>118.50200000000001</v>
      </c>
      <c r="J37" s="140">
        <v>175.05500000000001</v>
      </c>
      <c r="K37" s="214">
        <f>I37/$I$40</f>
        <v>7.3483141329569728E-4</v>
      </c>
      <c r="L37" s="215">
        <f>J37/$J$40</f>
        <v>1.0381955927522152E-3</v>
      </c>
      <c r="M37" s="54">
        <f>(J37-I37)/I37</f>
        <v>0.4772324517729658</v>
      </c>
      <c r="O37" s="238">
        <f t="shared" si="17"/>
        <v>2.3889605676961541</v>
      </c>
      <c r="P37" s="239">
        <f t="shared" si="18"/>
        <v>2.3853029745602199</v>
      </c>
      <c r="Q37" s="54">
        <f t="shared" si="23"/>
        <v>-1.531039559795433E-3</v>
      </c>
    </row>
    <row r="38" spans="1:17" ht="20.100000000000001" customHeight="1" x14ac:dyDescent="0.25">
      <c r="A38" s="8" t="s">
        <v>10</v>
      </c>
      <c r="C38" s="19">
        <v>3503.6000000000013</v>
      </c>
      <c r="D38" s="140">
        <v>1403.8800000000003</v>
      </c>
      <c r="E38" s="214">
        <f t="shared" si="24"/>
        <v>5.925856567547543E-3</v>
      </c>
      <c r="F38" s="215">
        <f t="shared" si="25"/>
        <v>2.0825652537632047E-3</v>
      </c>
      <c r="G38" s="52">
        <f t="shared" si="19"/>
        <v>-0.59930357346729091</v>
      </c>
      <c r="I38" s="19">
        <v>1610.6289999999992</v>
      </c>
      <c r="J38" s="140">
        <v>700.93100000000004</v>
      </c>
      <c r="K38" s="214">
        <f t="shared" si="20"/>
        <v>9.9875173783145841E-3</v>
      </c>
      <c r="L38" s="215">
        <f t="shared" si="21"/>
        <v>4.1569990861352315E-3</v>
      </c>
      <c r="M38" s="52">
        <f t="shared" si="22"/>
        <v>-0.56480915220078587</v>
      </c>
      <c r="O38" s="27">
        <f t="shared" si="17"/>
        <v>4.5970687293069945</v>
      </c>
      <c r="P38" s="143">
        <f t="shared" si="18"/>
        <v>4.9928127760207417</v>
      </c>
      <c r="Q38" s="52">
        <f t="shared" si="23"/>
        <v>8.6086171431551645E-2</v>
      </c>
    </row>
    <row r="39" spans="1:17" ht="20.100000000000001" customHeight="1" thickBot="1" x14ac:dyDescent="0.3">
      <c r="A39" s="8" t="s">
        <v>11</v>
      </c>
      <c r="B39" s="10"/>
      <c r="C39" s="21">
        <v>4433.3099999999986</v>
      </c>
      <c r="D39" s="142">
        <v>4612.2500000000027</v>
      </c>
      <c r="E39" s="220">
        <f>C39/$C$40</f>
        <v>7.498332908857798E-3</v>
      </c>
      <c r="F39" s="221">
        <f>D39/$D$40</f>
        <v>6.8419748067280288E-3</v>
      </c>
      <c r="G39" s="55">
        <f t="shared" si="19"/>
        <v>4.0362618449872489E-2</v>
      </c>
      <c r="I39" s="21">
        <v>1155.5250000000003</v>
      </c>
      <c r="J39" s="142">
        <v>1240.5040000000004</v>
      </c>
      <c r="K39" s="220">
        <f t="shared" si="20"/>
        <v>7.1654155106961126E-3</v>
      </c>
      <c r="L39" s="221">
        <f t="shared" si="21"/>
        <v>7.3570351351946207E-3</v>
      </c>
      <c r="M39" s="55">
        <f t="shared" si="22"/>
        <v>7.3541463836784157E-2</v>
      </c>
      <c r="O39" s="240">
        <f t="shared" si="17"/>
        <v>2.6064610866372995</v>
      </c>
      <c r="P39" s="241">
        <f t="shared" si="18"/>
        <v>2.689585343379044</v>
      </c>
      <c r="Q39" s="55">
        <f>(P39-O39)/O39</f>
        <v>3.1891616248522804E-2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591239.42000000016</v>
      </c>
      <c r="D40" s="226">
        <f>D28+D29+D30+D33+D37+D38+D39</f>
        <v>674110.93000000017</v>
      </c>
      <c r="E40" s="222">
        <f>C40/$C$40</f>
        <v>1</v>
      </c>
      <c r="F40" s="223">
        <f>D40/$D$40</f>
        <v>1</v>
      </c>
      <c r="G40" s="55">
        <f t="shared" si="19"/>
        <v>0.14016573861059534</v>
      </c>
      <c r="H40" s="1"/>
      <c r="I40" s="213">
        <f>I28+I29+I30+I33+I37+I38+I39</f>
        <v>161264.20000000004</v>
      </c>
      <c r="J40" s="226">
        <f>J28+J29+J30+J33+J37+J38+J39</f>
        <v>168614.663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4.5580252777739624E-2</v>
      </c>
      <c r="N40" s="1"/>
      <c r="O40" s="24">
        <f t="shared" si="17"/>
        <v>2.7275617041908333</v>
      </c>
      <c r="P40" s="242">
        <f t="shared" si="18"/>
        <v>2.5012895577883594</v>
      </c>
      <c r="Q40" s="55">
        <f>(P40-O40)/O40</f>
        <v>-8.2957663635917833E-2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14"/>
      <c r="C44" s="357" t="s">
        <v>1</v>
      </c>
      <c r="D44" s="355"/>
      <c r="E44" s="350" t="s">
        <v>105</v>
      </c>
      <c r="F44" s="350"/>
      <c r="G44" s="130" t="s">
        <v>0</v>
      </c>
      <c r="I44" s="351">
        <v>1000</v>
      </c>
      <c r="J44" s="355"/>
      <c r="K44" s="350" t="s">
        <v>105</v>
      </c>
      <c r="L44" s="350"/>
      <c r="M44" s="130" t="s">
        <v>0</v>
      </c>
      <c r="O44" s="349" t="s">
        <v>22</v>
      </c>
      <c r="P44" s="350"/>
      <c r="Q44" s="130" t="s">
        <v>0</v>
      </c>
    </row>
    <row r="45" spans="1:17" ht="15" customHeight="1" x14ac:dyDescent="0.25">
      <c r="A45" s="356"/>
      <c r="B45" s="315"/>
      <c r="C45" s="358" t="str">
        <f>C5</f>
        <v>jan-mai</v>
      </c>
      <c r="D45" s="348"/>
      <c r="E45" s="352" t="str">
        <f>C25</f>
        <v>jan-mai</v>
      </c>
      <c r="F45" s="352"/>
      <c r="G45" s="131" t="str">
        <f>G25</f>
        <v>2024 /2023</v>
      </c>
      <c r="I45" s="347" t="str">
        <f>C5</f>
        <v>jan-mai</v>
      </c>
      <c r="J45" s="348"/>
      <c r="K45" s="359" t="str">
        <f>C25</f>
        <v>jan-mai</v>
      </c>
      <c r="L45" s="354"/>
      <c r="M45" s="131" t="str">
        <f>G45</f>
        <v>2024 /2023</v>
      </c>
      <c r="O45" s="347" t="str">
        <f>C5</f>
        <v>jan-mai</v>
      </c>
      <c r="P45" s="348"/>
      <c r="Q45" s="131" t="str">
        <f>Q25</f>
        <v>2024 /2023</v>
      </c>
    </row>
    <row r="46" spans="1:17" ht="15.75" customHeight="1" x14ac:dyDescent="0.25">
      <c r="A46" s="356"/>
      <c r="B46" s="315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352298.68000000011</v>
      </c>
      <c r="D47" s="210">
        <f>D48+D49</f>
        <v>399957.11</v>
      </c>
      <c r="E47" s="216">
        <f>C47/$C$60</f>
        <v>0.50918172412612939</v>
      </c>
      <c r="F47" s="217">
        <f>D47/$D$60</f>
        <v>0.54026604391086019</v>
      </c>
      <c r="G47" s="53">
        <f>(D47-C47)/C47</f>
        <v>0.13527848018051009</v>
      </c>
      <c r="H47"/>
      <c r="I47" s="78">
        <f>I48+I49</f>
        <v>115911.25599999999</v>
      </c>
      <c r="J47" s="210">
        <f>J48+J49</f>
        <v>125079.00400000007</v>
      </c>
      <c r="K47" s="216">
        <f>I47/$I$60</f>
        <v>0.5785359046542432</v>
      </c>
      <c r="L47" s="217">
        <f>J47/$J$60</f>
        <v>0.6032774538560095</v>
      </c>
      <c r="M47" s="53">
        <f>(J47-I47)/I47</f>
        <v>7.9092819078762117E-2</v>
      </c>
      <c r="N47"/>
      <c r="O47" s="63">
        <f t="shared" ref="O47" si="26">(I47/C47)*10</f>
        <v>3.2901416491256779</v>
      </c>
      <c r="P47" s="237">
        <f t="shared" ref="P47" si="27">(J47/D47)*10</f>
        <v>3.127310425860415</v>
      </c>
      <c r="Q47" s="53">
        <f>(P47-O47)/O47</f>
        <v>-4.9490642236796598E-2</v>
      </c>
    </row>
    <row r="48" spans="1:17" ht="20.100000000000001" customHeight="1" x14ac:dyDescent="0.25">
      <c r="A48" s="8" t="s">
        <v>4</v>
      </c>
      <c r="C48" s="19">
        <v>170997.17999999993</v>
      </c>
      <c r="D48" s="140">
        <v>207074.08000000013</v>
      </c>
      <c r="E48" s="214">
        <f>C48/$C$60</f>
        <v>0.24714438025457838</v>
      </c>
      <c r="F48" s="215">
        <f>D48/$D$60</f>
        <v>0.27971772772855835</v>
      </c>
      <c r="G48" s="52">
        <f>(D48-C48)/C48</f>
        <v>0.2109795027029113</v>
      </c>
      <c r="I48" s="19">
        <v>67114.97000000003</v>
      </c>
      <c r="J48" s="140">
        <v>73607.550000000076</v>
      </c>
      <c r="K48" s="214">
        <f>I48/$I$60</f>
        <v>0.33498403196314608</v>
      </c>
      <c r="L48" s="215">
        <f>J48/$J$60</f>
        <v>0.35502181763918533</v>
      </c>
      <c r="M48" s="52">
        <f>(J48-I48)/I48</f>
        <v>9.6738179276546529E-2</v>
      </c>
      <c r="O48" s="27">
        <f t="shared" ref="O48:O60" si="28">(I48/C48)*10</f>
        <v>3.9249167734812969</v>
      </c>
      <c r="P48" s="143">
        <f t="shared" ref="P48:P60" si="29">(J48/D48)*10</f>
        <v>3.5546481722869432</v>
      </c>
      <c r="Q48" s="52">
        <f>(P48-O48)/O48</f>
        <v>-9.4337949710443222E-2</v>
      </c>
    </row>
    <row r="49" spans="1:17" ht="20.100000000000001" customHeight="1" x14ac:dyDescent="0.25">
      <c r="A49" s="8" t="s">
        <v>5</v>
      </c>
      <c r="C49" s="19">
        <v>181301.50000000017</v>
      </c>
      <c r="D49" s="140">
        <v>192883.02999999985</v>
      </c>
      <c r="E49" s="214">
        <f>C49/$C$60</f>
        <v>0.26203734387155103</v>
      </c>
      <c r="F49" s="215">
        <f>D49/$D$60</f>
        <v>0.26054831618230184</v>
      </c>
      <c r="G49" s="52">
        <f>(D49-C49)/C49</f>
        <v>6.3879945836077839E-2</v>
      </c>
      <c r="I49" s="19">
        <v>48796.285999999971</v>
      </c>
      <c r="J49" s="140">
        <v>51471.453999999991</v>
      </c>
      <c r="K49" s="214">
        <f>I49/$I$60</f>
        <v>0.2435518726910971</v>
      </c>
      <c r="L49" s="215">
        <f>J49/$J$60</f>
        <v>0.24825563621682417</v>
      </c>
      <c r="M49" s="52">
        <f>(J49-I49)/I49</f>
        <v>5.4823188797606878E-2</v>
      </c>
      <c r="O49" s="27">
        <f t="shared" si="28"/>
        <v>2.6914441413887875</v>
      </c>
      <c r="P49" s="143">
        <f t="shared" si="29"/>
        <v>2.6685320113438715</v>
      </c>
      <c r="Q49" s="52">
        <f>(P49-O49)/O49</f>
        <v>-8.5129502383405626E-3</v>
      </c>
    </row>
    <row r="50" spans="1:17" ht="20.100000000000001" customHeight="1" x14ac:dyDescent="0.25">
      <c r="A50" s="23" t="s">
        <v>38</v>
      </c>
      <c r="B50" s="15"/>
      <c r="C50" s="78">
        <f>C51+C52</f>
        <v>277525.21000000002</v>
      </c>
      <c r="D50" s="210">
        <f>D51+D52</f>
        <v>281703.2199999998</v>
      </c>
      <c r="E50" s="216">
        <f>C50/$C$60</f>
        <v>0.40111068516142639</v>
      </c>
      <c r="F50" s="217">
        <f>D50/$D$60</f>
        <v>0.38052751262841811</v>
      </c>
      <c r="G50" s="53">
        <f>(D50-C50)/C50</f>
        <v>1.5054524235833481E-2</v>
      </c>
      <c r="I50" s="78">
        <f>I51+I52</f>
        <v>37490.843000000008</v>
      </c>
      <c r="J50" s="210">
        <f>J51+J52</f>
        <v>38006.49500000001</v>
      </c>
      <c r="K50" s="216">
        <f>I50/$I$60</f>
        <v>0.18712418034064962</v>
      </c>
      <c r="L50" s="217">
        <f>J50/$J$60</f>
        <v>0.18331183332408971</v>
      </c>
      <c r="M50" s="53">
        <f>(J50-I50)/I50</f>
        <v>1.3754078562597319E-2</v>
      </c>
      <c r="O50" s="63">
        <f t="shared" si="28"/>
        <v>1.3508986444871083</v>
      </c>
      <c r="P50" s="237">
        <f t="shared" si="29"/>
        <v>1.3491679292838767</v>
      </c>
      <c r="Q50" s="53">
        <f>(P50-O50)/O50</f>
        <v>-1.2811584424149245E-3</v>
      </c>
    </row>
    <row r="51" spans="1:17" ht="20.100000000000001" customHeight="1" x14ac:dyDescent="0.25">
      <c r="A51" s="8"/>
      <c r="B51" t="s">
        <v>6</v>
      </c>
      <c r="C51" s="31">
        <v>269451.39</v>
      </c>
      <c r="D51" s="141">
        <v>276095.37999999977</v>
      </c>
      <c r="E51" s="214">
        <f t="shared" ref="E51:E57" si="30">C51/$C$60</f>
        <v>0.38944149131748684</v>
      </c>
      <c r="F51" s="215">
        <f t="shared" ref="F51:F57" si="31">D51/$D$60</f>
        <v>0.3729523865563123</v>
      </c>
      <c r="G51" s="52">
        <f t="shared" ref="G51:G59" si="32">(D51-C51)/C51</f>
        <v>2.4657471612967954E-2</v>
      </c>
      <c r="I51" s="31">
        <v>35701.69200000001</v>
      </c>
      <c r="J51" s="141">
        <v>36675.251000000011</v>
      </c>
      <c r="K51" s="214">
        <f t="shared" ref="K51:K58" si="33">I51/$I$60</f>
        <v>0.17819417536901819</v>
      </c>
      <c r="L51" s="215">
        <f t="shared" ref="L51:L58" si="34">J51/$J$60</f>
        <v>0.17689101556013398</v>
      </c>
      <c r="M51" s="52">
        <f t="shared" ref="M51:M58" si="35">(J51-I51)/I51</f>
        <v>2.7269267798288126E-2</v>
      </c>
      <c r="O51" s="27">
        <f t="shared" si="28"/>
        <v>1.3249770951265092</v>
      </c>
      <c r="P51" s="143">
        <f t="shared" si="29"/>
        <v>1.3283543897040233</v>
      </c>
      <c r="Q51" s="52">
        <f t="shared" ref="Q51:Q58" si="36">(P51-O51)/O51</f>
        <v>2.54894563078591E-3</v>
      </c>
    </row>
    <row r="52" spans="1:17" ht="20.100000000000001" customHeight="1" x14ac:dyDescent="0.25">
      <c r="A52" s="8"/>
      <c r="B52" t="s">
        <v>39</v>
      </c>
      <c r="C52" s="31">
        <v>8073.82</v>
      </c>
      <c r="D52" s="141">
        <v>5607.840000000002</v>
      </c>
      <c r="E52" s="218">
        <f t="shared" si="30"/>
        <v>1.1669193843939536E-2</v>
      </c>
      <c r="F52" s="219">
        <f t="shared" si="31"/>
        <v>7.5751260721057803E-3</v>
      </c>
      <c r="G52" s="52">
        <f t="shared" si="32"/>
        <v>-0.30542915249534891</v>
      </c>
      <c r="I52" s="31">
        <v>1789.1509999999998</v>
      </c>
      <c r="J52" s="141">
        <v>1331.2440000000004</v>
      </c>
      <c r="K52" s="218">
        <f t="shared" si="33"/>
        <v>8.9300049716314334E-3</v>
      </c>
      <c r="L52" s="219">
        <f t="shared" si="34"/>
        <v>6.4208177639557265E-3</v>
      </c>
      <c r="M52" s="52">
        <f t="shared" si="35"/>
        <v>-0.25593535704923703</v>
      </c>
      <c r="O52" s="27">
        <f t="shared" si="28"/>
        <v>2.215990695854007</v>
      </c>
      <c r="P52" s="143">
        <f t="shared" si="29"/>
        <v>2.3738979714114525</v>
      </c>
      <c r="Q52" s="52">
        <f t="shared" si="36"/>
        <v>7.125809501496605E-2</v>
      </c>
    </row>
    <row r="53" spans="1:17" ht="20.100000000000001" customHeight="1" x14ac:dyDescent="0.25">
      <c r="A53" s="23" t="s">
        <v>130</v>
      </c>
      <c r="B53" s="15"/>
      <c r="C53" s="78">
        <f>SUM(C54:C56)</f>
        <v>50820.240000000013</v>
      </c>
      <c r="D53" s="210">
        <f>SUM(D54:D56)</f>
        <v>47223.05000000001</v>
      </c>
      <c r="E53" s="216">
        <f>C53/$C$60</f>
        <v>7.3451133633835028E-2</v>
      </c>
      <c r="F53" s="217">
        <f>D53/$D$60</f>
        <v>6.3789365827012681E-2</v>
      </c>
      <c r="G53" s="53">
        <f>(D53-C53)/C53</f>
        <v>-7.0782625190278545E-2</v>
      </c>
      <c r="I53" s="78">
        <f>SUM(I54:I56)</f>
        <v>42211.057000000008</v>
      </c>
      <c r="J53" s="210">
        <f>SUM(J54:J56)</f>
        <v>39325.098999999995</v>
      </c>
      <c r="K53" s="216">
        <f t="shared" si="33"/>
        <v>0.21068369794825473</v>
      </c>
      <c r="L53" s="217">
        <f t="shared" si="34"/>
        <v>0.18967168620366925</v>
      </c>
      <c r="M53" s="53">
        <f t="shared" si="35"/>
        <v>-6.8369716493951169E-2</v>
      </c>
      <c r="O53" s="63">
        <f t="shared" si="28"/>
        <v>8.3059538876636552</v>
      </c>
      <c r="P53" s="237">
        <f t="shared" si="29"/>
        <v>8.3275220469664681</v>
      </c>
      <c r="Q53" s="53">
        <f t="shared" si="36"/>
        <v>2.5967106962689608E-3</v>
      </c>
    </row>
    <row r="54" spans="1:17" ht="20.100000000000001" customHeight="1" x14ac:dyDescent="0.25">
      <c r="A54" s="8"/>
      <c r="B54" s="3" t="s">
        <v>7</v>
      </c>
      <c r="C54" s="31">
        <v>46305.720000000008</v>
      </c>
      <c r="D54" s="141">
        <v>42194.040000000008</v>
      </c>
      <c r="E54" s="214">
        <f>C54/$C$60</f>
        <v>6.6926240956968072E-2</v>
      </c>
      <c r="F54" s="215">
        <f>D54/$D$60</f>
        <v>5.6996129078481929E-2</v>
      </c>
      <c r="G54" s="52">
        <f>(D54-C54)/C54</f>
        <v>-8.8794213760200677E-2</v>
      </c>
      <c r="I54" s="31">
        <v>37514.618000000009</v>
      </c>
      <c r="J54" s="141">
        <v>35093.219999999994</v>
      </c>
      <c r="K54" s="214">
        <f t="shared" si="33"/>
        <v>0.18724284604756902</v>
      </c>
      <c r="L54" s="215">
        <f t="shared" si="34"/>
        <v>0.16926060915234642</v>
      </c>
      <c r="M54" s="52">
        <f t="shared" si="35"/>
        <v>-6.4545452655282665E-2</v>
      </c>
      <c r="O54" s="27">
        <f t="shared" si="28"/>
        <v>8.1015084097601768</v>
      </c>
      <c r="P54" s="143">
        <f t="shared" si="29"/>
        <v>8.317103553013645</v>
      </c>
      <c r="Q54" s="52">
        <f t="shared" si="36"/>
        <v>2.6611728624972235E-2</v>
      </c>
    </row>
    <row r="55" spans="1:17" ht="20.100000000000001" customHeight="1" x14ac:dyDescent="0.25">
      <c r="A55" s="8"/>
      <c r="B55" s="3" t="s">
        <v>8</v>
      </c>
      <c r="C55" s="31">
        <v>3882.9500000000012</v>
      </c>
      <c r="D55" s="141">
        <v>4236.12</v>
      </c>
      <c r="E55" s="214">
        <f t="shared" si="30"/>
        <v>5.6120765927807452E-3</v>
      </c>
      <c r="F55" s="215">
        <f t="shared" si="31"/>
        <v>5.7221930469786454E-3</v>
      </c>
      <c r="G55" s="52">
        <f t="shared" si="32"/>
        <v>9.0954042673739965E-2</v>
      </c>
      <c r="I55" s="31">
        <v>4283.061999999999</v>
      </c>
      <c r="J55" s="141">
        <v>3676.8649999999998</v>
      </c>
      <c r="K55" s="214">
        <f t="shared" si="33"/>
        <v>2.137760588894155E-2</v>
      </c>
      <c r="L55" s="215">
        <f t="shared" si="34"/>
        <v>1.7734149493005839E-2</v>
      </c>
      <c r="M55" s="52">
        <f t="shared" si="35"/>
        <v>-0.14153355706735027</v>
      </c>
      <c r="O55" s="27">
        <f t="shared" si="28"/>
        <v>11.030433047038972</v>
      </c>
      <c r="P55" s="143">
        <f t="shared" si="29"/>
        <v>8.6797942456776482</v>
      </c>
      <c r="Q55" s="52">
        <f t="shared" si="36"/>
        <v>-0.21310485194344508</v>
      </c>
    </row>
    <row r="56" spans="1:17" ht="20.100000000000001" customHeight="1" x14ac:dyDescent="0.25">
      <c r="A56" s="32"/>
      <c r="B56" s="33" t="s">
        <v>9</v>
      </c>
      <c r="C56" s="211">
        <v>631.56999999999994</v>
      </c>
      <c r="D56" s="212">
        <v>792.8900000000001</v>
      </c>
      <c r="E56" s="218">
        <f t="shared" si="30"/>
        <v>9.1281608408620609E-4</v>
      </c>
      <c r="F56" s="219">
        <f t="shared" si="31"/>
        <v>1.071043701552104E-3</v>
      </c>
      <c r="G56" s="52">
        <f t="shared" si="32"/>
        <v>0.25542695188181863</v>
      </c>
      <c r="I56" s="211">
        <v>413.37700000000007</v>
      </c>
      <c r="J56" s="212">
        <v>555.01400000000024</v>
      </c>
      <c r="K56" s="218">
        <f t="shared" si="33"/>
        <v>2.0632460117441668E-3</v>
      </c>
      <c r="L56" s="219">
        <f t="shared" si="34"/>
        <v>2.6769275583169755E-3</v>
      </c>
      <c r="M56" s="52">
        <f t="shared" si="35"/>
        <v>0.34263396366996746</v>
      </c>
      <c r="O56" s="27">
        <f t="shared" si="28"/>
        <v>6.545228557404565</v>
      </c>
      <c r="P56" s="143">
        <f t="shared" si="29"/>
        <v>6.9998864911904572</v>
      </c>
      <c r="Q56" s="52">
        <f t="shared" si="36"/>
        <v>6.9464027084515073E-2</v>
      </c>
    </row>
    <row r="57" spans="1:17" ht="20.100000000000001" customHeight="1" x14ac:dyDescent="0.25">
      <c r="A57" s="8" t="s">
        <v>131</v>
      </c>
      <c r="B57" s="3"/>
      <c r="C57" s="19">
        <v>507.08</v>
      </c>
      <c r="D57" s="140">
        <v>426.34999999999997</v>
      </c>
      <c r="E57" s="214">
        <f t="shared" si="30"/>
        <v>7.3288911746668365E-4</v>
      </c>
      <c r="F57" s="215">
        <f t="shared" si="31"/>
        <v>5.7591782234198868E-4</v>
      </c>
      <c r="G57" s="54">
        <f t="shared" si="32"/>
        <v>-0.15920564802398049</v>
      </c>
      <c r="I57" s="19">
        <v>702.06500000000005</v>
      </c>
      <c r="J57" s="140">
        <v>613.79799999999977</v>
      </c>
      <c r="K57" s="214">
        <f t="shared" si="33"/>
        <v>3.5041446699626937E-3</v>
      </c>
      <c r="L57" s="215">
        <f t="shared" si="34"/>
        <v>2.9604528560357789E-3</v>
      </c>
      <c r="M57" s="54">
        <f t="shared" si="35"/>
        <v>-0.1257248260488705</v>
      </c>
      <c r="O57" s="238">
        <f t="shared" si="28"/>
        <v>13.84525124240751</v>
      </c>
      <c r="P57" s="239">
        <f t="shared" si="29"/>
        <v>14.396575583440832</v>
      </c>
      <c r="Q57" s="54">
        <f t="shared" si="36"/>
        <v>3.9820464893019415E-2</v>
      </c>
    </row>
    <row r="58" spans="1:17" ht="20.100000000000001" customHeight="1" x14ac:dyDescent="0.25">
      <c r="A58" s="8" t="s">
        <v>10</v>
      </c>
      <c r="C58" s="19">
        <v>4743.9999999999982</v>
      </c>
      <c r="D58" s="140">
        <v>4747.0099999999984</v>
      </c>
      <c r="E58" s="214">
        <f>C58/$C$60</f>
        <v>6.8565630142422224E-3</v>
      </c>
      <c r="F58" s="215">
        <f>D58/$D$60</f>
        <v>6.4123083425252567E-3</v>
      </c>
      <c r="G58" s="52">
        <f t="shared" si="32"/>
        <v>6.3448566610459938E-4</v>
      </c>
      <c r="I58" s="19">
        <v>2735.3900000000012</v>
      </c>
      <c r="J58" s="140">
        <v>2903.5370000000003</v>
      </c>
      <c r="K58" s="214">
        <f t="shared" si="33"/>
        <v>1.3652870159841689E-2</v>
      </c>
      <c r="L58" s="215">
        <f t="shared" si="34"/>
        <v>1.4004256130283188E-2</v>
      </c>
      <c r="M58" s="52">
        <f t="shared" si="35"/>
        <v>6.1470941986334286E-2</v>
      </c>
      <c r="O58" s="27">
        <f t="shared" si="28"/>
        <v>5.7659991568296842</v>
      </c>
      <c r="P58" s="143">
        <f t="shared" si="29"/>
        <v>6.1165596870451111</v>
      </c>
      <c r="Q58" s="52">
        <f t="shared" si="36"/>
        <v>6.0797880936246156E-2</v>
      </c>
    </row>
    <row r="59" spans="1:17" ht="20.100000000000001" customHeight="1" thickBot="1" x14ac:dyDescent="0.3">
      <c r="A59" s="8" t="s">
        <v>11</v>
      </c>
      <c r="B59" s="10"/>
      <c r="C59" s="21">
        <v>5996.6299999999992</v>
      </c>
      <c r="D59" s="142">
        <v>6239.8500000000031</v>
      </c>
      <c r="E59" s="220">
        <f>C59/$C$60</f>
        <v>8.6670049469003696E-3</v>
      </c>
      <c r="F59" s="221">
        <f>D59/$D$60</f>
        <v>8.4288514688417027E-3</v>
      </c>
      <c r="G59" s="55">
        <f t="shared" si="32"/>
        <v>4.055944755637815E-2</v>
      </c>
      <c r="I59" s="21">
        <v>1302.1329999999998</v>
      </c>
      <c r="J59" s="142">
        <v>1404.5359999999996</v>
      </c>
      <c r="K59" s="220">
        <f>I59/$I$60</f>
        <v>6.4992022270481094E-3</v>
      </c>
      <c r="L59" s="221">
        <f>J59/$J$60</f>
        <v>6.7743176299125589E-3</v>
      </c>
      <c r="M59" s="55">
        <f>(J59-I59)/I59</f>
        <v>7.8642504260317353E-2</v>
      </c>
      <c r="O59" s="240">
        <f t="shared" si="28"/>
        <v>2.1714412928594893</v>
      </c>
      <c r="P59" s="241">
        <f t="shared" si="29"/>
        <v>2.2509130828465409</v>
      </c>
      <c r="Q59" s="55">
        <f>(P59-O59)/O59</f>
        <v>3.6598636236855484E-2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691891.84000000008</v>
      </c>
      <c r="D60" s="226">
        <f>D48+D49+D50+D53+D57+D58+D59</f>
        <v>740296.58999999985</v>
      </c>
      <c r="E60" s="222">
        <f>E48+E49+E50+E53+E57+E58+E59</f>
        <v>1</v>
      </c>
      <c r="F60" s="223">
        <f>F48+F49+F50+F53+F57+F58+F59</f>
        <v>1</v>
      </c>
      <c r="G60" s="55">
        <f>(D60-C60)/C60</f>
        <v>6.9959995481374312E-2</v>
      </c>
      <c r="H60" s="1"/>
      <c r="I60" s="213">
        <f>I48+I49+I50+I53+I57+I58+I59</f>
        <v>200352.74400000001</v>
      </c>
      <c r="J60" s="226">
        <f>J48+J49+J50+J53+J57+J58+J59</f>
        <v>207332.46900000007</v>
      </c>
      <c r="K60" s="222">
        <f>K48+K49+K50+K53+K57+K58+K59</f>
        <v>1</v>
      </c>
      <c r="L60" s="223">
        <f>L48+L49+L50+L53+L57+L58+L59</f>
        <v>1</v>
      </c>
      <c r="M60" s="55">
        <f>(J60-I60)/I60</f>
        <v>3.4837181965424263E-2</v>
      </c>
      <c r="N60" s="1"/>
      <c r="O60" s="24">
        <f t="shared" si="28"/>
        <v>2.8957234703042598</v>
      </c>
      <c r="P60" s="242">
        <f t="shared" si="29"/>
        <v>2.8006676216082544</v>
      </c>
      <c r="Q60" s="55">
        <f>(P60-O60)/O60</f>
        <v>-3.2826286650229637E-2</v>
      </c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2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157</v>
      </c>
    </row>
    <row r="3" spans="1:20" ht="8.25" customHeight="1" thickBot="1" x14ac:dyDescent="0.3">
      <c r="Q3" s="10"/>
    </row>
    <row r="4" spans="1:20" x14ac:dyDescent="0.25">
      <c r="A4" s="338" t="s">
        <v>3</v>
      </c>
      <c r="B4" s="314"/>
      <c r="C4" s="357" t="s">
        <v>1</v>
      </c>
      <c r="D4" s="355"/>
      <c r="E4" s="350" t="s">
        <v>104</v>
      </c>
      <c r="F4" s="350"/>
      <c r="G4" s="130" t="s">
        <v>0</v>
      </c>
      <c r="I4" s="351">
        <v>1000</v>
      </c>
      <c r="J4" s="350"/>
      <c r="K4" s="360" t="s">
        <v>104</v>
      </c>
      <c r="L4" s="361"/>
      <c r="M4" s="130" t="s">
        <v>0</v>
      </c>
      <c r="O4" s="349" t="s">
        <v>22</v>
      </c>
      <c r="P4" s="350"/>
      <c r="Q4" s="130" t="s">
        <v>0</v>
      </c>
    </row>
    <row r="5" spans="1:20" x14ac:dyDescent="0.25">
      <c r="A5" s="356"/>
      <c r="B5" s="315"/>
      <c r="C5" s="358" t="s">
        <v>77</v>
      </c>
      <c r="D5" s="348"/>
      <c r="E5" s="352" t="str">
        <f>C5</f>
        <v>maio</v>
      </c>
      <c r="F5" s="352"/>
      <c r="G5" s="131" t="s">
        <v>149</v>
      </c>
      <c r="I5" s="347" t="str">
        <f>C5</f>
        <v>maio</v>
      </c>
      <c r="J5" s="352"/>
      <c r="K5" s="353" t="str">
        <f>C5</f>
        <v>maio</v>
      </c>
      <c r="L5" s="354"/>
      <c r="M5" s="131" t="str">
        <f>G5</f>
        <v>2024 /2023</v>
      </c>
      <c r="O5" s="347" t="str">
        <f>C5</f>
        <v>maio</v>
      </c>
      <c r="P5" s="348"/>
      <c r="Q5" s="131" t="str">
        <f>G5</f>
        <v>2024 /2023</v>
      </c>
    </row>
    <row r="6" spans="1:20" ht="19.5" customHeight="1" x14ac:dyDescent="0.25">
      <c r="A6" s="356"/>
      <c r="B6" s="315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137992.18999999994</v>
      </c>
      <c r="D7" s="210">
        <f>D8+D9</f>
        <v>144028.41999999998</v>
      </c>
      <c r="E7" s="216">
        <f t="shared" ref="E7:E19" si="0">C7/$C$20</f>
        <v>0.48886772782711441</v>
      </c>
      <c r="F7" s="217">
        <f t="shared" ref="F7:F19" si="1">D7/$D$20</f>
        <v>0.46035607653034677</v>
      </c>
      <c r="G7" s="53">
        <f t="shared" ref="G7:G20" si="2">(D7-C7)/C7</f>
        <v>4.3743272717101177E-2</v>
      </c>
      <c r="I7" s="224">
        <f>I8+I9</f>
        <v>41417.173999999985</v>
      </c>
      <c r="J7" s="225">
        <f>J8+J9</f>
        <v>40730.609000000011</v>
      </c>
      <c r="K7" s="229">
        <f t="shared" ref="K7:K19" si="3">I7/$I$20</f>
        <v>0.51225905839890751</v>
      </c>
      <c r="L7" s="230">
        <f t="shared" ref="L7:L19" si="4">J7/$J$20</f>
        <v>0.50927408884188019</v>
      </c>
      <c r="M7" s="53">
        <f t="shared" ref="M7:M20" si="5">(J7-I7)/I7</f>
        <v>-1.6576819075100911E-2</v>
      </c>
      <c r="O7" s="63">
        <f t="shared" ref="O7:O20" si="6">(I7/C7)*10</f>
        <v>3.0014143554066357</v>
      </c>
      <c r="P7" s="237">
        <f t="shared" ref="P7:P20" si="7">(J7/D7)*10</f>
        <v>2.8279563852745184</v>
      </c>
      <c r="Q7" s="53">
        <f t="shared" ref="Q7:Q20" si="8">(P7-O7)/O7</f>
        <v>-5.7792077198423657E-2</v>
      </c>
    </row>
    <row r="8" spans="1:20" ht="20.100000000000001" customHeight="1" x14ac:dyDescent="0.25">
      <c r="A8" s="8" t="s">
        <v>4</v>
      </c>
      <c r="C8" s="19">
        <v>71641.95</v>
      </c>
      <c r="D8" s="140">
        <v>75855.659999999974</v>
      </c>
      <c r="E8" s="214">
        <f t="shared" si="0"/>
        <v>0.25380738803843722</v>
      </c>
      <c r="F8" s="215">
        <f t="shared" si="1"/>
        <v>0.24245641256232595</v>
      </c>
      <c r="G8" s="52">
        <f t="shared" si="2"/>
        <v>5.8816238251471066E-2</v>
      </c>
      <c r="I8" s="19">
        <v>24280.066999999985</v>
      </c>
      <c r="J8" s="140">
        <v>24234.600000000013</v>
      </c>
      <c r="K8" s="227">
        <f t="shared" si="3"/>
        <v>0.30030258122590364</v>
      </c>
      <c r="L8" s="228">
        <f t="shared" si="4"/>
        <v>0.30301667803315768</v>
      </c>
      <c r="M8" s="52">
        <f t="shared" si="5"/>
        <v>-1.8726060352292882E-3</v>
      </c>
      <c r="O8" s="27">
        <f t="shared" si="6"/>
        <v>3.3890851658839525</v>
      </c>
      <c r="P8" s="143">
        <f t="shared" si="7"/>
        <v>3.1948308142068793</v>
      </c>
      <c r="Q8" s="52">
        <f t="shared" si="8"/>
        <v>-5.7317636521066036E-2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66350.239999999947</v>
      </c>
      <c r="D9" s="140">
        <v>68172.760000000009</v>
      </c>
      <c r="E9" s="214">
        <f t="shared" si="0"/>
        <v>0.23506033978867724</v>
      </c>
      <c r="F9" s="215">
        <f t="shared" si="1"/>
        <v>0.21789966396802082</v>
      </c>
      <c r="G9" s="52">
        <f t="shared" si="2"/>
        <v>2.7468174945562574E-2</v>
      </c>
      <c r="I9" s="19">
        <v>17137.107</v>
      </c>
      <c r="J9" s="140">
        <v>16496.008999999998</v>
      </c>
      <c r="K9" s="227">
        <f t="shared" si="3"/>
        <v>0.21195647717300389</v>
      </c>
      <c r="L9" s="228">
        <f t="shared" si="4"/>
        <v>0.20625741080872256</v>
      </c>
      <c r="M9" s="52">
        <f t="shared" si="5"/>
        <v>-3.7409931559626824E-2</v>
      </c>
      <c r="O9" s="27">
        <f t="shared" si="6"/>
        <v>2.582825171393504</v>
      </c>
      <c r="P9" s="143">
        <f t="shared" si="7"/>
        <v>2.4197361233431058</v>
      </c>
      <c r="Q9" s="52">
        <f t="shared" si="8"/>
        <v>-6.3143665261093607E-2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94862.990000000049</v>
      </c>
      <c r="D10" s="210">
        <f>D11+D12</f>
        <v>123225.07999999996</v>
      </c>
      <c r="E10" s="216">
        <f t="shared" si="0"/>
        <v>0.3360730370043864</v>
      </c>
      <c r="F10" s="217">
        <f t="shared" si="1"/>
        <v>0.39386264432351675</v>
      </c>
      <c r="G10" s="53">
        <f t="shared" si="2"/>
        <v>0.29897950718188299</v>
      </c>
      <c r="I10" s="224">
        <f>I11+I12</f>
        <v>13308.254000000001</v>
      </c>
      <c r="J10" s="225">
        <f>J11+J12</f>
        <v>14846.122999999996</v>
      </c>
      <c r="K10" s="229">
        <f t="shared" si="3"/>
        <v>0.16460016472812697</v>
      </c>
      <c r="L10" s="230">
        <f t="shared" si="4"/>
        <v>0.18562810498756543</v>
      </c>
      <c r="M10" s="53">
        <f t="shared" si="5"/>
        <v>0.11555753294158611</v>
      </c>
      <c r="O10" s="63">
        <f t="shared" si="6"/>
        <v>1.4028921078705188</v>
      </c>
      <c r="P10" s="237">
        <f t="shared" si="7"/>
        <v>1.204797189013795</v>
      </c>
      <c r="Q10" s="53">
        <f t="shared" si="8"/>
        <v>-0.1412046712255132</v>
      </c>
      <c r="T10" s="2"/>
    </row>
    <row r="11" spans="1:20" ht="20.100000000000001" customHeight="1" x14ac:dyDescent="0.25">
      <c r="A11" s="8"/>
      <c r="B11" t="s">
        <v>6</v>
      </c>
      <c r="C11" s="19">
        <v>92603.220000000045</v>
      </c>
      <c r="D11" s="140">
        <v>120473.49999999996</v>
      </c>
      <c r="E11" s="214">
        <f t="shared" si="0"/>
        <v>0.32806730403274592</v>
      </c>
      <c r="F11" s="215">
        <f t="shared" si="1"/>
        <v>0.38506780665842699</v>
      </c>
      <c r="G11" s="52">
        <f t="shared" si="2"/>
        <v>0.30096448050078495</v>
      </c>
      <c r="I11" s="19">
        <v>12827.159000000001</v>
      </c>
      <c r="J11" s="140">
        <v>14222.469999999996</v>
      </c>
      <c r="K11" s="227">
        <f t="shared" si="3"/>
        <v>0.15864984876257071</v>
      </c>
      <c r="L11" s="228">
        <f t="shared" si="4"/>
        <v>0.17783027625074235</v>
      </c>
      <c r="M11" s="52">
        <f t="shared" si="5"/>
        <v>0.10877786733601681</v>
      </c>
      <c r="O11" s="27">
        <f t="shared" si="6"/>
        <v>1.3851741872474841</v>
      </c>
      <c r="P11" s="143">
        <f t="shared" si="7"/>
        <v>1.1805475893038719</v>
      </c>
      <c r="Q11" s="52">
        <f t="shared" si="8"/>
        <v>-0.14772625697727665</v>
      </c>
    </row>
    <row r="12" spans="1:20" ht="20.100000000000001" customHeight="1" x14ac:dyDescent="0.25">
      <c r="A12" s="8"/>
      <c r="B12" t="s">
        <v>39</v>
      </c>
      <c r="C12" s="19">
        <v>2259.7699999999995</v>
      </c>
      <c r="D12" s="140">
        <v>2751.58</v>
      </c>
      <c r="E12" s="218">
        <f t="shared" si="0"/>
        <v>8.0057329716404866E-3</v>
      </c>
      <c r="F12" s="219">
        <f t="shared" si="1"/>
        <v>8.7948376650897903E-3</v>
      </c>
      <c r="G12" s="52">
        <f t="shared" si="2"/>
        <v>0.21763719316567637</v>
      </c>
      <c r="I12" s="19">
        <v>481.09500000000003</v>
      </c>
      <c r="J12" s="140">
        <v>623.65300000000002</v>
      </c>
      <c r="K12" s="231">
        <f t="shared" si="3"/>
        <v>5.9503159655562819E-3</v>
      </c>
      <c r="L12" s="232">
        <f t="shared" si="4"/>
        <v>7.7978287368230875E-3</v>
      </c>
      <c r="M12" s="52">
        <f t="shared" si="5"/>
        <v>0.29631985366715513</v>
      </c>
      <c r="O12" s="27">
        <f t="shared" si="6"/>
        <v>2.1289556016762772</v>
      </c>
      <c r="P12" s="143">
        <f t="shared" si="7"/>
        <v>2.266526868199362</v>
      </c>
      <c r="Q12" s="52">
        <f t="shared" si="8"/>
        <v>6.461913363283163E-2</v>
      </c>
    </row>
    <row r="13" spans="1:20" ht="20.100000000000001" customHeight="1" x14ac:dyDescent="0.25">
      <c r="A13" s="23" t="s">
        <v>130</v>
      </c>
      <c r="B13" s="15"/>
      <c r="C13" s="78">
        <f>SUM(C14:C16)</f>
        <v>45638.810000000027</v>
      </c>
      <c r="D13" s="210">
        <f>SUM(D14:D16)</f>
        <v>41659.260000000017</v>
      </c>
      <c r="E13" s="216">
        <f t="shared" si="0"/>
        <v>0.16168553702519983</v>
      </c>
      <c r="F13" s="217">
        <f t="shared" si="1"/>
        <v>0.13315492515128349</v>
      </c>
      <c r="G13" s="53">
        <f t="shared" si="2"/>
        <v>-8.7196620595497737E-2</v>
      </c>
      <c r="I13" s="224">
        <f>SUM(I14:I16)</f>
        <v>24723.786</v>
      </c>
      <c r="J13" s="225">
        <f>SUM(J14:J16)</f>
        <v>22966.930000000008</v>
      </c>
      <c r="K13" s="229">
        <f t="shared" si="3"/>
        <v>0.30579062049033323</v>
      </c>
      <c r="L13" s="230">
        <f t="shared" si="4"/>
        <v>0.28716639982587161</v>
      </c>
      <c r="M13" s="53">
        <f t="shared" si="5"/>
        <v>-7.1059343419328763E-2</v>
      </c>
      <c r="O13" s="63">
        <f t="shared" si="6"/>
        <v>5.417272273312995</v>
      </c>
      <c r="P13" s="237">
        <f t="shared" si="7"/>
        <v>5.5130431985589752</v>
      </c>
      <c r="Q13" s="53">
        <f t="shared" si="8"/>
        <v>1.7678809632252504E-2</v>
      </c>
    </row>
    <row r="14" spans="1:20" ht="20.100000000000001" customHeight="1" x14ac:dyDescent="0.25">
      <c r="A14" s="8"/>
      <c r="B14" s="3" t="s">
        <v>7</v>
      </c>
      <c r="C14" s="31">
        <v>42472.980000000025</v>
      </c>
      <c r="D14" s="141">
        <v>38732.970000000016</v>
      </c>
      <c r="E14" s="214">
        <f t="shared" si="0"/>
        <v>0.15046988693089439</v>
      </c>
      <c r="F14" s="215">
        <f t="shared" si="1"/>
        <v>0.12380166429353064</v>
      </c>
      <c r="G14" s="52">
        <f t="shared" si="2"/>
        <v>-8.8056218329865418E-2</v>
      </c>
      <c r="I14" s="31">
        <v>22791.666000000001</v>
      </c>
      <c r="J14" s="141">
        <v>21479.325000000008</v>
      </c>
      <c r="K14" s="227">
        <f t="shared" si="3"/>
        <v>0.28189362616827501</v>
      </c>
      <c r="L14" s="228">
        <f t="shared" si="4"/>
        <v>0.26856617018207657</v>
      </c>
      <c r="M14" s="52">
        <f t="shared" si="5"/>
        <v>-5.7579862744566064E-2</v>
      </c>
      <c r="O14" s="27">
        <f t="shared" si="6"/>
        <v>5.3661565541198168</v>
      </c>
      <c r="P14" s="143">
        <f t="shared" si="7"/>
        <v>5.545488765772415</v>
      </c>
      <c r="Q14" s="52">
        <f t="shared" si="8"/>
        <v>3.3419116614277218E-2</v>
      </c>
      <c r="S14" s="119"/>
    </row>
    <row r="15" spans="1:20" ht="20.100000000000001" customHeight="1" x14ac:dyDescent="0.25">
      <c r="A15" s="8"/>
      <c r="B15" s="3" t="s">
        <v>8</v>
      </c>
      <c r="C15" s="31">
        <v>1765.1799999999994</v>
      </c>
      <c r="D15" s="141">
        <v>1625.7400000000002</v>
      </c>
      <c r="E15" s="214">
        <f t="shared" si="0"/>
        <v>6.2535389561240093E-3</v>
      </c>
      <c r="F15" s="215">
        <f t="shared" si="1"/>
        <v>5.1963306121003486E-3</v>
      </c>
      <c r="G15" s="52">
        <f t="shared" si="2"/>
        <v>-7.8994776736649633E-2</v>
      </c>
      <c r="I15" s="31">
        <v>1625.8130000000001</v>
      </c>
      <c r="J15" s="141">
        <v>1167.94</v>
      </c>
      <c r="K15" s="227">
        <f t="shared" si="3"/>
        <v>2.010850466313089E-2</v>
      </c>
      <c r="L15" s="228">
        <f t="shared" si="4"/>
        <v>1.4603306798628654E-2</v>
      </c>
      <c r="M15" s="52">
        <f t="shared" si="5"/>
        <v>-0.28162709979560996</v>
      </c>
      <c r="O15" s="27">
        <f t="shared" si="6"/>
        <v>9.210465788191577</v>
      </c>
      <c r="P15" s="143">
        <f t="shared" si="7"/>
        <v>7.1840515703618033</v>
      </c>
      <c r="Q15" s="52">
        <f t="shared" si="8"/>
        <v>-0.22001213233187078</v>
      </c>
    </row>
    <row r="16" spans="1:20" ht="20.100000000000001" customHeight="1" x14ac:dyDescent="0.25">
      <c r="A16" s="32"/>
      <c r="B16" s="33" t="s">
        <v>9</v>
      </c>
      <c r="C16" s="211">
        <v>1400.65</v>
      </c>
      <c r="D16" s="212">
        <v>1300.55</v>
      </c>
      <c r="E16" s="218">
        <f t="shared" si="0"/>
        <v>4.9621111381814298E-3</v>
      </c>
      <c r="F16" s="219">
        <f t="shared" si="1"/>
        <v>4.1569302456525075E-3</v>
      </c>
      <c r="G16" s="52">
        <f t="shared" si="2"/>
        <v>-7.146681897690367E-2</v>
      </c>
      <c r="I16" s="211">
        <v>306.3069999999999</v>
      </c>
      <c r="J16" s="212">
        <v>319.66499999999996</v>
      </c>
      <c r="K16" s="231">
        <f t="shared" si="3"/>
        <v>3.7884896589273371E-3</v>
      </c>
      <c r="L16" s="232">
        <f t="shared" si="4"/>
        <v>3.9969228451663856E-3</v>
      </c>
      <c r="M16" s="52">
        <f t="shared" si="5"/>
        <v>4.3609842413004161E-2</v>
      </c>
      <c r="O16" s="27">
        <f t="shared" si="6"/>
        <v>2.1868918002356041</v>
      </c>
      <c r="P16" s="143">
        <f t="shared" si="7"/>
        <v>2.4579216485333126</v>
      </c>
      <c r="Q16" s="52">
        <f t="shared" si="8"/>
        <v>0.12393381705876311</v>
      </c>
    </row>
    <row r="17" spans="1:17" ht="20.100000000000001" customHeight="1" x14ac:dyDescent="0.25">
      <c r="A17" s="8" t="s">
        <v>131</v>
      </c>
      <c r="B17" s="3"/>
      <c r="C17" s="19">
        <v>15.13</v>
      </c>
      <c r="D17" s="140">
        <v>53.5</v>
      </c>
      <c r="E17" s="214">
        <f t="shared" si="0"/>
        <v>5.3601357598747039E-5</v>
      </c>
      <c r="F17" s="215">
        <f t="shared" si="1"/>
        <v>1.7100132108908473E-4</v>
      </c>
      <c r="G17" s="54">
        <f t="shared" si="2"/>
        <v>2.5360211500330467</v>
      </c>
      <c r="I17" s="31">
        <v>34.320999999999998</v>
      </c>
      <c r="J17" s="141">
        <v>110.369</v>
      </c>
      <c r="K17" s="227">
        <f t="shared" si="3"/>
        <v>4.2449161652866296E-4</v>
      </c>
      <c r="L17" s="228">
        <f t="shared" si="4"/>
        <v>1.3799958628506995E-3</v>
      </c>
      <c r="M17" s="54">
        <f t="shared" si="5"/>
        <v>2.2157862533142976</v>
      </c>
      <c r="O17" s="238">
        <f t="shared" si="6"/>
        <v>22.68407138136153</v>
      </c>
      <c r="P17" s="239">
        <f t="shared" si="7"/>
        <v>20.629719626168225</v>
      </c>
      <c r="Q17" s="54">
        <f t="shared" si="8"/>
        <v>-9.0563625931863054E-2</v>
      </c>
    </row>
    <row r="18" spans="1:17" ht="20.100000000000001" customHeight="1" x14ac:dyDescent="0.25">
      <c r="A18" s="8" t="s">
        <v>10</v>
      </c>
      <c r="C18" s="19">
        <v>1579.8999999999992</v>
      </c>
      <c r="D18" s="140">
        <v>1083.4500000000003</v>
      </c>
      <c r="E18" s="214">
        <f t="shared" si="0"/>
        <v>5.5971437455558755E-3</v>
      </c>
      <c r="F18" s="215">
        <f t="shared" si="1"/>
        <v>3.4630164735321291E-3</v>
      </c>
      <c r="G18" s="52">
        <f t="shared" si="2"/>
        <v>-0.31422874865497763</v>
      </c>
      <c r="I18" s="19">
        <v>874.77199999999993</v>
      </c>
      <c r="J18" s="140">
        <v>654.02800000000013</v>
      </c>
      <c r="K18" s="227">
        <f t="shared" si="3"/>
        <v>1.0819421939162948E-2</v>
      </c>
      <c r="L18" s="228">
        <f t="shared" si="4"/>
        <v>8.1776217433202937E-3</v>
      </c>
      <c r="M18" s="52">
        <f t="shared" si="5"/>
        <v>-0.25234461093862154</v>
      </c>
      <c r="O18" s="27">
        <f t="shared" si="6"/>
        <v>5.5368820811443786</v>
      </c>
      <c r="P18" s="143">
        <f t="shared" si="7"/>
        <v>6.0365314504591803</v>
      </c>
      <c r="Q18" s="52">
        <f t="shared" si="8"/>
        <v>9.0240204142388508E-2</v>
      </c>
    </row>
    <row r="19" spans="1:17" ht="20.100000000000001" customHeight="1" thickBot="1" x14ac:dyDescent="0.3">
      <c r="A19" s="8" t="s">
        <v>11</v>
      </c>
      <c r="B19" s="10"/>
      <c r="C19" s="21">
        <v>2179.9499999999998</v>
      </c>
      <c r="D19" s="142">
        <v>2813.3700000000003</v>
      </c>
      <c r="E19" s="220">
        <f t="shared" si="0"/>
        <v>7.7229530401446518E-3</v>
      </c>
      <c r="F19" s="221">
        <f t="shared" si="1"/>
        <v>8.9923362002317462E-3</v>
      </c>
      <c r="G19" s="55">
        <f t="shared" si="2"/>
        <v>0.29056629739214229</v>
      </c>
      <c r="I19" s="21">
        <v>493.702</v>
      </c>
      <c r="J19" s="142">
        <v>669.71699999999987</v>
      </c>
      <c r="K19" s="233">
        <f t="shared" si="3"/>
        <v>6.1062428269407646E-3</v>
      </c>
      <c r="L19" s="234">
        <f t="shared" si="4"/>
        <v>8.3737887385115541E-3</v>
      </c>
      <c r="M19" s="55">
        <f t="shared" si="5"/>
        <v>0.35652073518033117</v>
      </c>
      <c r="O19" s="240">
        <f t="shared" si="6"/>
        <v>2.2647400169728664</v>
      </c>
      <c r="P19" s="241">
        <f t="shared" si="7"/>
        <v>2.380479638298552</v>
      </c>
      <c r="Q19" s="55">
        <f t="shared" si="8"/>
        <v>5.1105036542069576E-2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282268.97000000003</v>
      </c>
      <c r="D20" s="145">
        <f>D8+D9+D10+D13+D17+D18+D19</f>
        <v>312863.07999999996</v>
      </c>
      <c r="E20" s="222">
        <f>E8+E9+E10+E13+E17+E18+E19</f>
        <v>1</v>
      </c>
      <c r="F20" s="223">
        <f>F8+F9+F10+F13+F17+F18+F19</f>
        <v>0.99999999999999989</v>
      </c>
      <c r="G20" s="55">
        <f t="shared" si="2"/>
        <v>0.1083863734649966</v>
      </c>
      <c r="H20" s="1"/>
      <c r="I20" s="213">
        <f>I8+I9+I10+I13+I17+I18+I19</f>
        <v>80852.008999999976</v>
      </c>
      <c r="J20" s="226">
        <f>J8+J9+J10+J13+J17+J18+J19</f>
        <v>79977.776000000027</v>
      </c>
      <c r="K20" s="235">
        <f>K8+K9+K10+K13+K17+K18+K19</f>
        <v>1.0000000000000002</v>
      </c>
      <c r="L20" s="236">
        <f>L8+L9+L10+L13+L17+L18+L19</f>
        <v>0.99999999999999978</v>
      </c>
      <c r="M20" s="55">
        <f t="shared" si="5"/>
        <v>-1.0812755438148105E-2</v>
      </c>
      <c r="N20" s="1"/>
      <c r="O20" s="24">
        <f t="shared" si="6"/>
        <v>2.8643605069306757</v>
      </c>
      <c r="P20" s="242">
        <f t="shared" si="7"/>
        <v>2.5563187577134396</v>
      </c>
      <c r="Q20" s="55">
        <f t="shared" si="8"/>
        <v>-0.10754293967951688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8" t="s">
        <v>2</v>
      </c>
      <c r="B24" s="314"/>
      <c r="C24" s="357" t="s">
        <v>1</v>
      </c>
      <c r="D24" s="355"/>
      <c r="E24" s="350" t="s">
        <v>105</v>
      </c>
      <c r="F24" s="350"/>
      <c r="G24" s="130" t="s">
        <v>0</v>
      </c>
      <c r="I24" s="351">
        <v>1000</v>
      </c>
      <c r="J24" s="355"/>
      <c r="K24" s="350" t="s">
        <v>105</v>
      </c>
      <c r="L24" s="350"/>
      <c r="M24" s="130" t="s">
        <v>0</v>
      </c>
      <c r="O24" s="349" t="s">
        <v>22</v>
      </c>
      <c r="P24" s="350"/>
      <c r="Q24" s="130" t="s">
        <v>0</v>
      </c>
    </row>
    <row r="25" spans="1:17" ht="15" customHeight="1" x14ac:dyDescent="0.25">
      <c r="A25" s="356"/>
      <c r="B25" s="315"/>
      <c r="C25" s="358" t="str">
        <f>C5</f>
        <v>maio</v>
      </c>
      <c r="D25" s="348"/>
      <c r="E25" s="352" t="str">
        <f>C5</f>
        <v>maio</v>
      </c>
      <c r="F25" s="352"/>
      <c r="G25" s="131" t="str">
        <f>G5</f>
        <v>2024 /2023</v>
      </c>
      <c r="I25" s="347" t="str">
        <f>C5</f>
        <v>maio</v>
      </c>
      <c r="J25" s="348"/>
      <c r="K25" s="359" t="str">
        <f>C5</f>
        <v>maio</v>
      </c>
      <c r="L25" s="354"/>
      <c r="M25" s="131" t="str">
        <f>G5</f>
        <v>2024 /2023</v>
      </c>
      <c r="O25" s="347" t="str">
        <f>C5</f>
        <v>maio</v>
      </c>
      <c r="P25" s="348"/>
      <c r="Q25" s="131" t="str">
        <f>G5</f>
        <v>2024 /2023</v>
      </c>
    </row>
    <row r="26" spans="1:17" ht="19.5" customHeight="1" x14ac:dyDescent="0.25">
      <c r="A26" s="356"/>
      <c r="B26" s="315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53841.979999999996</v>
      </c>
      <c r="D27" s="210">
        <f>D28+D29</f>
        <v>58304.870000000017</v>
      </c>
      <c r="E27" s="216">
        <f t="shared" ref="E27:E40" si="9">C27/$C$40</f>
        <v>0.41604627772818648</v>
      </c>
      <c r="F27" s="217">
        <f t="shared" ref="F27:F40" si="10">D27/$D$40</f>
        <v>0.37835542569249642</v>
      </c>
      <c r="G27" s="53">
        <f t="shared" ref="G27:G40" si="11">(D27-C27)/C27</f>
        <v>8.2888667913030345E-2</v>
      </c>
      <c r="I27" s="78">
        <f>I28+I29</f>
        <v>13630.115</v>
      </c>
      <c r="J27" s="210">
        <f>J28+J29</f>
        <v>14206.323</v>
      </c>
      <c r="K27" s="216">
        <f t="shared" ref="K27:K39" si="12">I27/$I$40</f>
        <v>0.39339287379006732</v>
      </c>
      <c r="L27" s="217">
        <f t="shared" ref="L27:L39" si="13">J27/$J$40</f>
        <v>0.40126740107533038</v>
      </c>
      <c r="M27" s="53">
        <f t="shared" ref="M27:M40" si="14">(J27-I27)/I27</f>
        <v>4.2274624975651383E-2</v>
      </c>
      <c r="O27" s="63">
        <f t="shared" ref="O27:O40" si="15">(I27/C27)*10</f>
        <v>2.5315032990985848</v>
      </c>
      <c r="P27" s="237">
        <f t="shared" ref="P27:P40" si="16">(J27/D27)*10</f>
        <v>2.4365585584874809</v>
      </c>
      <c r="Q27" s="53">
        <f t="shared" ref="Q27:Q40" si="17">(P27-O27)/O27</f>
        <v>-3.7505280220220032E-2</v>
      </c>
    </row>
    <row r="28" spans="1:17" ht="20.100000000000001" customHeight="1" x14ac:dyDescent="0.25">
      <c r="A28" s="8" t="s">
        <v>4</v>
      </c>
      <c r="C28" s="19">
        <v>28968.74</v>
      </c>
      <c r="D28" s="140">
        <v>29246.03000000001</v>
      </c>
      <c r="E28" s="214">
        <f t="shared" si="9"/>
        <v>0.22384645675132353</v>
      </c>
      <c r="F28" s="215">
        <f t="shared" si="10"/>
        <v>0.18978507507975784</v>
      </c>
      <c r="G28" s="52">
        <f t="shared" si="11"/>
        <v>9.5720421392165526E-3</v>
      </c>
      <c r="I28" s="19">
        <v>7695.0419999999995</v>
      </c>
      <c r="J28" s="140">
        <v>7810.1449999999986</v>
      </c>
      <c r="K28" s="214">
        <f t="shared" si="12"/>
        <v>0.22209458147016858</v>
      </c>
      <c r="L28" s="215">
        <f t="shared" si="13"/>
        <v>0.22060293759134475</v>
      </c>
      <c r="M28" s="52">
        <f t="shared" si="14"/>
        <v>1.4958073003370114E-2</v>
      </c>
      <c r="O28" s="27">
        <f t="shared" si="15"/>
        <v>2.6563260949561491</v>
      </c>
      <c r="P28" s="143">
        <f t="shared" si="16"/>
        <v>2.670497500002563</v>
      </c>
      <c r="Q28" s="52">
        <f t="shared" si="17"/>
        <v>5.3349643604837012E-3</v>
      </c>
    </row>
    <row r="29" spans="1:17" ht="20.100000000000001" customHeight="1" x14ac:dyDescent="0.25">
      <c r="A29" s="8" t="s">
        <v>5</v>
      </c>
      <c r="C29" s="19">
        <v>24873.239999999994</v>
      </c>
      <c r="D29" s="140">
        <v>29058.840000000007</v>
      </c>
      <c r="E29" s="214">
        <f t="shared" si="9"/>
        <v>0.19219982097686295</v>
      </c>
      <c r="F29" s="215">
        <f t="shared" si="10"/>
        <v>0.18857035061273855</v>
      </c>
      <c r="G29" s="52">
        <f t="shared" si="11"/>
        <v>0.16827723288160346</v>
      </c>
      <c r="I29" s="19">
        <v>5935.0730000000003</v>
      </c>
      <c r="J29" s="140">
        <v>6396.1780000000026</v>
      </c>
      <c r="K29" s="214">
        <f t="shared" si="12"/>
        <v>0.17129829231989871</v>
      </c>
      <c r="L29" s="215">
        <f t="shared" si="13"/>
        <v>0.18066446348398565</v>
      </c>
      <c r="M29" s="52">
        <f t="shared" si="14"/>
        <v>7.7691546506673509E-2</v>
      </c>
      <c r="O29" s="27">
        <f t="shared" si="15"/>
        <v>2.3861278225112619</v>
      </c>
      <c r="P29" s="143">
        <f t="shared" si="16"/>
        <v>2.2011126390454678</v>
      </c>
      <c r="Q29" s="52">
        <f t="shared" si="17"/>
        <v>-7.7537834193256355E-2</v>
      </c>
    </row>
    <row r="30" spans="1:17" ht="20.100000000000001" customHeight="1" x14ac:dyDescent="0.25">
      <c r="A30" s="23" t="s">
        <v>38</v>
      </c>
      <c r="B30" s="15"/>
      <c r="C30" s="78">
        <f>C31+C32</f>
        <v>40584.609999999993</v>
      </c>
      <c r="D30" s="210">
        <f>D31+D32</f>
        <v>63115.070000000036</v>
      </c>
      <c r="E30" s="216">
        <f t="shared" si="9"/>
        <v>0.31360429024991526</v>
      </c>
      <c r="F30" s="217">
        <f t="shared" si="10"/>
        <v>0.40957006125666201</v>
      </c>
      <c r="G30" s="53">
        <f t="shared" si="11"/>
        <v>0.55514787501962071</v>
      </c>
      <c r="I30" s="78">
        <f>I31+I32</f>
        <v>5775.6959999999999</v>
      </c>
      <c r="J30" s="210">
        <f>J31+J32</f>
        <v>6626.2520000000031</v>
      </c>
      <c r="K30" s="216">
        <f t="shared" si="12"/>
        <v>0.16669834756183616</v>
      </c>
      <c r="L30" s="217">
        <f t="shared" si="13"/>
        <v>0.18716306245537365</v>
      </c>
      <c r="M30" s="53">
        <f t="shared" si="14"/>
        <v>0.14726467598017681</v>
      </c>
      <c r="O30" s="63">
        <f t="shared" si="15"/>
        <v>1.4231246770635473</v>
      </c>
      <c r="P30" s="237">
        <f t="shared" si="16"/>
        <v>1.0498684387104378</v>
      </c>
      <c r="Q30" s="53">
        <f t="shared" si="17"/>
        <v>-0.26227936622059034</v>
      </c>
    </row>
    <row r="31" spans="1:17" ht="20.100000000000001" customHeight="1" x14ac:dyDescent="0.25">
      <c r="A31" s="8"/>
      <c r="B31" t="s">
        <v>6</v>
      </c>
      <c r="C31" s="31">
        <v>39383.099999999991</v>
      </c>
      <c r="D31" s="141">
        <v>61839.480000000032</v>
      </c>
      <c r="E31" s="214">
        <f t="shared" si="9"/>
        <v>0.3043200149845332</v>
      </c>
      <c r="F31" s="215">
        <f t="shared" si="10"/>
        <v>0.40129242685907063</v>
      </c>
      <c r="G31" s="52">
        <f t="shared" si="11"/>
        <v>0.57020346290667945</v>
      </c>
      <c r="I31" s="31">
        <v>5524.3040000000001</v>
      </c>
      <c r="J31" s="141">
        <v>6368.622000000003</v>
      </c>
      <c r="K31" s="214">
        <f t="shared" si="12"/>
        <v>0.15944266253439271</v>
      </c>
      <c r="L31" s="215">
        <f t="shared" si="13"/>
        <v>0.17988612523952707</v>
      </c>
      <c r="M31" s="52">
        <f t="shared" si="14"/>
        <v>0.15283699086799041</v>
      </c>
      <c r="O31" s="27">
        <f t="shared" si="15"/>
        <v>1.4027092839314328</v>
      </c>
      <c r="P31" s="143">
        <f t="shared" si="16"/>
        <v>1.0298634464584762</v>
      </c>
      <c r="Q31" s="52">
        <f t="shared" si="17"/>
        <v>-0.26580407055406791</v>
      </c>
    </row>
    <row r="32" spans="1:17" ht="20.100000000000001" customHeight="1" x14ac:dyDescent="0.25">
      <c r="A32" s="8"/>
      <c r="B32" t="s">
        <v>39</v>
      </c>
      <c r="C32" s="31">
        <v>1201.5099999999998</v>
      </c>
      <c r="D32" s="141">
        <v>1275.5900000000004</v>
      </c>
      <c r="E32" s="218">
        <f t="shared" si="9"/>
        <v>9.2842752653820165E-3</v>
      </c>
      <c r="F32" s="219">
        <f t="shared" si="10"/>
        <v>8.2776343975913408E-3</v>
      </c>
      <c r="G32" s="52">
        <f t="shared" si="11"/>
        <v>6.1655749848108315E-2</v>
      </c>
      <c r="I32" s="31">
        <v>251.392</v>
      </c>
      <c r="J32" s="141">
        <v>257.63000000000005</v>
      </c>
      <c r="K32" s="218">
        <f t="shared" si="12"/>
        <v>7.2556850274434663E-3</v>
      </c>
      <c r="L32" s="219">
        <f t="shared" si="13"/>
        <v>7.2769372158465904E-3</v>
      </c>
      <c r="M32" s="52">
        <f t="shared" si="14"/>
        <v>2.4813836558045033E-2</v>
      </c>
      <c r="O32" s="27">
        <f t="shared" si="15"/>
        <v>2.0923005218433475</v>
      </c>
      <c r="P32" s="143">
        <f t="shared" si="16"/>
        <v>2.0196928480154281</v>
      </c>
      <c r="Q32" s="52">
        <f t="shared" si="17"/>
        <v>-3.4702315977033216E-2</v>
      </c>
    </row>
    <row r="33" spans="1:17" ht="20.100000000000001" customHeight="1" x14ac:dyDescent="0.25">
      <c r="A33" s="23" t="s">
        <v>130</v>
      </c>
      <c r="B33" s="15"/>
      <c r="C33" s="78">
        <f>SUM(C34:C36)</f>
        <v>33234.69</v>
      </c>
      <c r="D33" s="210">
        <f>SUM(D34:D36)</f>
        <v>31484.07</v>
      </c>
      <c r="E33" s="216">
        <f t="shared" si="9"/>
        <v>0.2568101891117337</v>
      </c>
      <c r="F33" s="217">
        <f t="shared" si="10"/>
        <v>0.20430829718653606</v>
      </c>
      <c r="G33" s="53">
        <f t="shared" si="11"/>
        <v>-5.2674479587443195E-2</v>
      </c>
      <c r="I33" s="78">
        <f>SUM(I34:I36)</f>
        <v>14704.715000000002</v>
      </c>
      <c r="J33" s="210">
        <f>SUM(J34:J36)</f>
        <v>14246.302999999998</v>
      </c>
      <c r="K33" s="216">
        <f t="shared" si="12"/>
        <v>0.42440801798912997</v>
      </c>
      <c r="L33" s="217">
        <f t="shared" si="13"/>
        <v>0.4023966637772266</v>
      </c>
      <c r="M33" s="53">
        <f t="shared" si="14"/>
        <v>-3.1174490631066556E-2</v>
      </c>
      <c r="O33" s="63">
        <f t="shared" si="15"/>
        <v>4.4245079463656802</v>
      </c>
      <c r="P33" s="237">
        <f t="shared" si="16"/>
        <v>4.5249241918214507</v>
      </c>
      <c r="Q33" s="53">
        <f t="shared" si="17"/>
        <v>2.2695460528724554E-2</v>
      </c>
    </row>
    <row r="34" spans="1:17" ht="20.100000000000001" customHeight="1" x14ac:dyDescent="0.25">
      <c r="A34" s="8"/>
      <c r="B34" s="3" t="s">
        <v>7</v>
      </c>
      <c r="C34" s="31">
        <v>31435.279999999999</v>
      </c>
      <c r="D34" s="141">
        <v>29158.89</v>
      </c>
      <c r="E34" s="214">
        <f t="shared" si="9"/>
        <v>0.24290583729170631</v>
      </c>
      <c r="F34" s="215">
        <f t="shared" si="10"/>
        <v>0.18921960101567284</v>
      </c>
      <c r="G34" s="52">
        <f t="shared" si="11"/>
        <v>-7.2415133569670748E-2</v>
      </c>
      <c r="I34" s="31">
        <v>14123.28</v>
      </c>
      <c r="J34" s="141">
        <v>13421.619999999997</v>
      </c>
      <c r="K34" s="214">
        <f t="shared" si="12"/>
        <v>0.40762661991786442</v>
      </c>
      <c r="L34" s="215">
        <f t="shared" si="13"/>
        <v>0.37910292308718269</v>
      </c>
      <c r="M34" s="52">
        <f t="shared" si="14"/>
        <v>-4.968109391019674E-2</v>
      </c>
      <c r="O34" s="27">
        <f t="shared" si="15"/>
        <v>4.4928118979694158</v>
      </c>
      <c r="P34" s="143">
        <f t="shared" si="16"/>
        <v>4.6029255571799874</v>
      </c>
      <c r="Q34" s="52">
        <f t="shared" si="17"/>
        <v>2.4508851407809635E-2</v>
      </c>
    </row>
    <row r="35" spans="1:17" ht="20.100000000000001" customHeight="1" x14ac:dyDescent="0.25">
      <c r="A35" s="8"/>
      <c r="B35" s="3" t="s">
        <v>8</v>
      </c>
      <c r="C35" s="31">
        <v>504.82999999999993</v>
      </c>
      <c r="D35" s="141">
        <v>1106.7499999999998</v>
      </c>
      <c r="E35" s="214">
        <f t="shared" si="9"/>
        <v>3.9009085918742283E-3</v>
      </c>
      <c r="F35" s="215">
        <f t="shared" si="10"/>
        <v>7.1819878405555175E-3</v>
      </c>
      <c r="G35" s="52">
        <f t="shared" si="11"/>
        <v>1.192322167858487</v>
      </c>
      <c r="I35" s="31">
        <v>332.97700000000003</v>
      </c>
      <c r="J35" s="141">
        <v>589.05800000000011</v>
      </c>
      <c r="K35" s="214">
        <f t="shared" si="12"/>
        <v>9.6103942583019488E-3</v>
      </c>
      <c r="L35" s="215">
        <f t="shared" si="13"/>
        <v>1.6638349891286576E-2</v>
      </c>
      <c r="M35" s="52">
        <f t="shared" si="14"/>
        <v>0.76906513062463788</v>
      </c>
      <c r="O35" s="27">
        <f t="shared" si="15"/>
        <v>6.595824336905495</v>
      </c>
      <c r="P35" s="143">
        <f t="shared" si="16"/>
        <v>5.3224124689405938</v>
      </c>
      <c r="Q35" s="52">
        <f t="shared" si="17"/>
        <v>-0.19306333870048709</v>
      </c>
    </row>
    <row r="36" spans="1:17" ht="20.100000000000001" customHeight="1" x14ac:dyDescent="0.25">
      <c r="A36" s="32"/>
      <c r="B36" s="33" t="s">
        <v>9</v>
      </c>
      <c r="C36" s="211">
        <v>1294.58</v>
      </c>
      <c r="D36" s="212">
        <v>1218.4299999999998</v>
      </c>
      <c r="E36" s="218">
        <f t="shared" si="9"/>
        <v>1.0003443228153119E-2</v>
      </c>
      <c r="F36" s="219">
        <f t="shared" si="10"/>
        <v>7.9067083303077119E-3</v>
      </c>
      <c r="G36" s="52">
        <f t="shared" si="11"/>
        <v>-5.8822166262417229E-2</v>
      </c>
      <c r="I36" s="211">
        <v>248.458</v>
      </c>
      <c r="J36" s="212">
        <v>235.62500000000003</v>
      </c>
      <c r="K36" s="218">
        <f t="shared" si="12"/>
        <v>7.1710038129636135E-3</v>
      </c>
      <c r="L36" s="219">
        <f t="shared" si="13"/>
        <v>6.6553907987573369E-3</v>
      </c>
      <c r="M36" s="52">
        <f t="shared" si="14"/>
        <v>-5.1650580782264893E-2</v>
      </c>
      <c r="O36" s="27">
        <f t="shared" si="15"/>
        <v>1.9192170433654159</v>
      </c>
      <c r="P36" s="143">
        <f t="shared" si="16"/>
        <v>1.9338410905837846</v>
      </c>
      <c r="Q36" s="52">
        <f t="shared" si="17"/>
        <v>7.6197985365557977E-3</v>
      </c>
    </row>
    <row r="37" spans="1:17" ht="20.100000000000001" customHeight="1" x14ac:dyDescent="0.25">
      <c r="A37" s="8" t="s">
        <v>131</v>
      </c>
      <c r="B37" s="3"/>
      <c r="C37" s="19"/>
      <c r="D37" s="140">
        <v>0.45</v>
      </c>
      <c r="E37" s="214">
        <f t="shared" si="9"/>
        <v>0</v>
      </c>
      <c r="F37" s="215">
        <f t="shared" si="10"/>
        <v>2.9201667298396057E-6</v>
      </c>
      <c r="G37" s="54"/>
      <c r="I37" s="19"/>
      <c r="J37" s="140">
        <v>0.13600000000000001</v>
      </c>
      <c r="K37" s="214">
        <f t="shared" si="12"/>
        <v>0</v>
      </c>
      <c r="L37" s="215">
        <f t="shared" si="13"/>
        <v>3.8414138933941554E-6</v>
      </c>
      <c r="M37" s="54"/>
      <c r="O37" s="238"/>
      <c r="P37" s="239">
        <f t="shared" si="16"/>
        <v>3.0222222222222221</v>
      </c>
      <c r="Q37" s="54"/>
    </row>
    <row r="38" spans="1:17" ht="20.100000000000001" customHeight="1" x14ac:dyDescent="0.25">
      <c r="A38" s="8" t="s">
        <v>10</v>
      </c>
      <c r="C38" s="19">
        <v>698.12999999999988</v>
      </c>
      <c r="D38" s="140">
        <v>199.31</v>
      </c>
      <c r="E38" s="214">
        <f t="shared" si="9"/>
        <v>5.3945710739162784E-3</v>
      </c>
      <c r="F38" s="215">
        <f t="shared" si="10"/>
        <v>1.2933742909429595E-3</v>
      </c>
      <c r="G38" s="52">
        <f t="shared" si="11"/>
        <v>-0.7145087591136321</v>
      </c>
      <c r="I38" s="19">
        <v>270.98400000000009</v>
      </c>
      <c r="J38" s="140">
        <v>89.412999999999997</v>
      </c>
      <c r="K38" s="214">
        <f t="shared" si="12"/>
        <v>7.8211500424704879E-3</v>
      </c>
      <c r="L38" s="215">
        <f t="shared" si="13"/>
        <v>2.5255319150739083E-3</v>
      </c>
      <c r="M38" s="52">
        <f t="shared" si="14"/>
        <v>-0.6700432497859653</v>
      </c>
      <c r="O38" s="27">
        <f t="shared" si="15"/>
        <v>3.8815693352241003</v>
      </c>
      <c r="P38" s="143">
        <f t="shared" si="16"/>
        <v>4.4861271386282677</v>
      </c>
      <c r="Q38" s="52">
        <f t="shared" si="17"/>
        <v>0.15575087063832227</v>
      </c>
    </row>
    <row r="39" spans="1:17" ht="20.100000000000001" customHeight="1" thickBot="1" x14ac:dyDescent="0.3">
      <c r="A39" s="8" t="s">
        <v>11</v>
      </c>
      <c r="B39" s="10"/>
      <c r="C39" s="21">
        <v>1054.03</v>
      </c>
      <c r="D39" s="142">
        <v>997.01999999999975</v>
      </c>
      <c r="E39" s="220">
        <f t="shared" si="9"/>
        <v>8.1446718362482278E-3</v>
      </c>
      <c r="F39" s="221">
        <f t="shared" si="10"/>
        <v>6.4699214066326286E-3</v>
      </c>
      <c r="G39" s="55">
        <f t="shared" si="11"/>
        <v>-5.4087644564196673E-2</v>
      </c>
      <c r="I39" s="21">
        <v>266.08</v>
      </c>
      <c r="J39" s="142">
        <v>235.20400000000001</v>
      </c>
      <c r="K39" s="220">
        <f t="shared" si="12"/>
        <v>7.67961061649598E-3</v>
      </c>
      <c r="L39" s="221">
        <f t="shared" si="13"/>
        <v>6.6434993631020499E-3</v>
      </c>
      <c r="M39" s="55">
        <f t="shared" si="14"/>
        <v>-0.11604028863499691</v>
      </c>
      <c r="O39" s="240">
        <f t="shared" si="15"/>
        <v>2.5244063261956491</v>
      </c>
      <c r="P39" s="241">
        <f t="shared" si="16"/>
        <v>2.3590700286854833</v>
      </c>
      <c r="Q39" s="55">
        <f t="shared" si="17"/>
        <v>-6.5495120890198447E-2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129413.44</v>
      </c>
      <c r="D40" s="226">
        <f>D28+D29+D30+D33+D37+D38+D39</f>
        <v>154100.79000000007</v>
      </c>
      <c r="E40" s="222">
        <f t="shared" si="9"/>
        <v>1</v>
      </c>
      <c r="F40" s="223">
        <f t="shared" si="10"/>
        <v>1</v>
      </c>
      <c r="G40" s="55">
        <f t="shared" si="11"/>
        <v>0.19076341684449516</v>
      </c>
      <c r="H40" s="1"/>
      <c r="I40" s="213">
        <f>I28+I29+I30+I33+I37+I38+I39</f>
        <v>34647.590000000004</v>
      </c>
      <c r="J40" s="226">
        <f>J28+J29+J30+J33+J37+J38+J39</f>
        <v>35403.631000000001</v>
      </c>
      <c r="K40" s="222">
        <f>K28+K29+K30+K33+K37+K38+K39</f>
        <v>0.99999999999999989</v>
      </c>
      <c r="L40" s="223">
        <f>L28+L29+L30+L33+L37+L38+L39</f>
        <v>1</v>
      </c>
      <c r="M40" s="55">
        <f t="shared" si="14"/>
        <v>2.1820882780014348E-2</v>
      </c>
      <c r="N40" s="1"/>
      <c r="O40" s="24">
        <f t="shared" si="15"/>
        <v>2.6772791141321957</v>
      </c>
      <c r="P40" s="242">
        <f t="shared" si="16"/>
        <v>2.2974334524826241</v>
      </c>
      <c r="Q40" s="55">
        <f t="shared" si="17"/>
        <v>-0.14187749780907452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8" t="s">
        <v>15</v>
      </c>
      <c r="B44" s="314"/>
      <c r="C44" s="357" t="s">
        <v>1</v>
      </c>
      <c r="D44" s="355"/>
      <c r="E44" s="350" t="s">
        <v>105</v>
      </c>
      <c r="F44" s="350"/>
      <c r="G44" s="130" t="s">
        <v>0</v>
      </c>
      <c r="I44" s="351">
        <v>1000</v>
      </c>
      <c r="J44" s="355"/>
      <c r="K44" s="350" t="s">
        <v>105</v>
      </c>
      <c r="L44" s="350"/>
      <c r="M44" s="130" t="s">
        <v>0</v>
      </c>
      <c r="O44" s="349" t="s">
        <v>22</v>
      </c>
      <c r="P44" s="350"/>
      <c r="Q44" s="130" t="s">
        <v>0</v>
      </c>
    </row>
    <row r="45" spans="1:17" ht="15" customHeight="1" x14ac:dyDescent="0.25">
      <c r="A45" s="356"/>
      <c r="B45" s="315"/>
      <c r="C45" s="358" t="str">
        <f>C5</f>
        <v>maio</v>
      </c>
      <c r="D45" s="348"/>
      <c r="E45" s="352" t="str">
        <f>C25</f>
        <v>maio</v>
      </c>
      <c r="F45" s="352"/>
      <c r="G45" s="131" t="str">
        <f>G25</f>
        <v>2024 /2023</v>
      </c>
      <c r="I45" s="347" t="str">
        <f>C5</f>
        <v>maio</v>
      </c>
      <c r="J45" s="348"/>
      <c r="K45" s="359" t="str">
        <f>C25</f>
        <v>maio</v>
      </c>
      <c r="L45" s="354"/>
      <c r="M45" s="131" t="str">
        <f>G45</f>
        <v>2024 /2023</v>
      </c>
      <c r="O45" s="347" t="str">
        <f>C5</f>
        <v>maio</v>
      </c>
      <c r="P45" s="348"/>
      <c r="Q45" s="131" t="str">
        <f>Q25</f>
        <v>2024 /2023</v>
      </c>
    </row>
    <row r="46" spans="1:17" ht="15.75" customHeight="1" x14ac:dyDescent="0.25">
      <c r="A46" s="356"/>
      <c r="B46" s="315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84150.209999999977</v>
      </c>
      <c r="D47" s="210">
        <f>D48+D49</f>
        <v>85723.550000000017</v>
      </c>
      <c r="E47" s="216">
        <f t="shared" ref="E47:E59" si="18">C47/$C$60</f>
        <v>0.55052120129379667</v>
      </c>
      <c r="F47" s="217">
        <f t="shared" ref="F47:F59" si="19">D47/$D$60</f>
        <v>0.53994906473067372</v>
      </c>
      <c r="G47" s="53">
        <f t="shared" ref="G47:G60" si="20">(D47-C47)/C47</f>
        <v>1.8696804202865812E-2</v>
      </c>
      <c r="H47"/>
      <c r="I47" s="78">
        <f>I48+I49</f>
        <v>27787.059000000008</v>
      </c>
      <c r="J47" s="210">
        <f>J48+J49</f>
        <v>26524.285999999996</v>
      </c>
      <c r="K47" s="216">
        <f t="shared" ref="K47:K59" si="21">I47/$I$60</f>
        <v>0.60139397056372457</v>
      </c>
      <c r="L47" s="217">
        <f t="shared" ref="L47:L59" si="22">J47/$J$60</f>
        <v>0.59505989402601001</v>
      </c>
      <c r="M47" s="53">
        <f t="shared" ref="M47:M60" si="23">(J47-I47)/I47</f>
        <v>-4.5444643853817406E-2</v>
      </c>
      <c r="N47"/>
      <c r="O47" s="63">
        <f t="shared" ref="O47:O60" si="24">(I47/C47)*10</f>
        <v>3.3020783905352125</v>
      </c>
      <c r="P47" s="237">
        <f t="shared" ref="P47:P60" si="25">(J47/D47)*10</f>
        <v>3.0941656056007938</v>
      </c>
      <c r="Q47" s="53">
        <f t="shared" ref="Q47:Q60" si="26">(P47-O47)/O47</f>
        <v>-6.2964218393591634E-2</v>
      </c>
    </row>
    <row r="48" spans="1:17" ht="20.100000000000001" customHeight="1" x14ac:dyDescent="0.25">
      <c r="A48" s="8" t="s">
        <v>4</v>
      </c>
      <c r="C48" s="19">
        <v>42673.210000000014</v>
      </c>
      <c r="D48" s="140">
        <v>46609.630000000026</v>
      </c>
      <c r="E48" s="214">
        <f t="shared" si="18"/>
        <v>0.27917347838184209</v>
      </c>
      <c r="F48" s="215">
        <f t="shared" si="19"/>
        <v>0.29358124023028398</v>
      </c>
      <c r="G48" s="52">
        <f t="shared" si="20"/>
        <v>9.2245697007560745E-2</v>
      </c>
      <c r="I48" s="19">
        <v>16585.025000000001</v>
      </c>
      <c r="J48" s="140">
        <v>16424.454999999994</v>
      </c>
      <c r="K48" s="214">
        <f t="shared" si="21"/>
        <v>0.35894889187980039</v>
      </c>
      <c r="L48" s="215">
        <f t="shared" si="22"/>
        <v>0.36847493092688594</v>
      </c>
      <c r="M48" s="52">
        <f t="shared" si="23"/>
        <v>-9.6816254422291779E-3</v>
      </c>
      <c r="O48" s="27">
        <f t="shared" si="24"/>
        <v>3.8865192002195279</v>
      </c>
      <c r="P48" s="143">
        <f t="shared" si="25"/>
        <v>3.5238329504010188</v>
      </c>
      <c r="Q48" s="52">
        <f t="shared" si="26"/>
        <v>-9.3319042344631398E-2</v>
      </c>
    </row>
    <row r="49" spans="1:17" ht="20.100000000000001" customHeight="1" x14ac:dyDescent="0.25">
      <c r="A49" s="8" t="s">
        <v>5</v>
      </c>
      <c r="C49" s="19">
        <v>41476.999999999964</v>
      </c>
      <c r="D49" s="140">
        <v>39113.919999999984</v>
      </c>
      <c r="E49" s="214">
        <f t="shared" si="18"/>
        <v>0.27134772291195458</v>
      </c>
      <c r="F49" s="215">
        <f t="shared" si="19"/>
        <v>0.24636782450038969</v>
      </c>
      <c r="G49" s="52">
        <f t="shared" si="20"/>
        <v>-5.6973262289943392E-2</v>
      </c>
      <c r="I49" s="19">
        <v>11202.034000000007</v>
      </c>
      <c r="J49" s="140">
        <v>10099.831000000002</v>
      </c>
      <c r="K49" s="214">
        <f t="shared" si="21"/>
        <v>0.2424450786839242</v>
      </c>
      <c r="L49" s="215">
        <f t="shared" si="22"/>
        <v>0.22658496309912404</v>
      </c>
      <c r="M49" s="52">
        <f t="shared" si="23"/>
        <v>-9.8393113250683256E-2</v>
      </c>
      <c r="O49" s="27">
        <f t="shared" si="24"/>
        <v>2.7007821202112052</v>
      </c>
      <c r="P49" s="143">
        <f t="shared" si="25"/>
        <v>2.5821577075373692</v>
      </c>
      <c r="Q49" s="52">
        <f t="shared" si="26"/>
        <v>-4.3922244518028522E-2</v>
      </c>
    </row>
    <row r="50" spans="1:17" ht="20.100000000000001" customHeight="1" x14ac:dyDescent="0.25">
      <c r="A50" s="23" t="s">
        <v>38</v>
      </c>
      <c r="B50" s="15"/>
      <c r="C50" s="78">
        <f>C51+C52</f>
        <v>54278.380000000019</v>
      </c>
      <c r="D50" s="210">
        <f>D51+D52</f>
        <v>60110.010000000017</v>
      </c>
      <c r="E50" s="216">
        <f t="shared" si="18"/>
        <v>0.3550959523675723</v>
      </c>
      <c r="F50" s="217">
        <f t="shared" si="19"/>
        <v>0.37861642081378394</v>
      </c>
      <c r="G50" s="53">
        <f t="shared" si="20"/>
        <v>0.10743927876992636</v>
      </c>
      <c r="I50" s="78">
        <f>I51+I52</f>
        <v>7532.5579999999973</v>
      </c>
      <c r="J50" s="210">
        <f>J51+J52</f>
        <v>8219.8709999999974</v>
      </c>
      <c r="K50" s="216">
        <f t="shared" si="21"/>
        <v>0.1630267875460136</v>
      </c>
      <c r="L50" s="217">
        <f t="shared" si="22"/>
        <v>0.18440894379465941</v>
      </c>
      <c r="M50" s="53">
        <f t="shared" si="23"/>
        <v>9.1245629970589048E-2</v>
      </c>
      <c r="O50" s="63">
        <f t="shared" si="24"/>
        <v>1.3877639679002938</v>
      </c>
      <c r="P50" s="237">
        <f t="shared" si="25"/>
        <v>1.367471241478748</v>
      </c>
      <c r="Q50" s="53">
        <f t="shared" si="26"/>
        <v>-1.4622606502926402E-2</v>
      </c>
    </row>
    <row r="51" spans="1:17" ht="20.100000000000001" customHeight="1" x14ac:dyDescent="0.25">
      <c r="A51" s="8"/>
      <c r="B51" t="s">
        <v>6</v>
      </c>
      <c r="C51" s="31">
        <v>53220.120000000017</v>
      </c>
      <c r="D51" s="141">
        <v>58634.020000000019</v>
      </c>
      <c r="E51" s="214">
        <f t="shared" si="18"/>
        <v>0.34817268305569327</v>
      </c>
      <c r="F51" s="215">
        <f t="shared" si="19"/>
        <v>0.3693195657482643</v>
      </c>
      <c r="G51" s="52">
        <f t="shared" si="20"/>
        <v>0.10172656506599383</v>
      </c>
      <c r="I51" s="31">
        <v>7302.8549999999977</v>
      </c>
      <c r="J51" s="141">
        <v>7853.8479999999981</v>
      </c>
      <c r="K51" s="214">
        <f t="shared" si="21"/>
        <v>0.15805533665513671</v>
      </c>
      <c r="L51" s="215">
        <f t="shared" si="22"/>
        <v>0.17619738976485136</v>
      </c>
      <c r="M51" s="52">
        <f t="shared" si="23"/>
        <v>7.5448985362574023E-2</v>
      </c>
      <c r="O51" s="27">
        <f t="shared" si="24"/>
        <v>1.372198146114664</v>
      </c>
      <c r="P51" s="143">
        <f t="shared" si="25"/>
        <v>1.3394694752295675</v>
      </c>
      <c r="Q51" s="52">
        <f t="shared" si="26"/>
        <v>-2.385127175529763E-2</v>
      </c>
    </row>
    <row r="52" spans="1:17" ht="20.100000000000001" customHeight="1" x14ac:dyDescent="0.25">
      <c r="A52" s="8"/>
      <c r="B52" t="s">
        <v>39</v>
      </c>
      <c r="C52" s="31">
        <v>1058.26</v>
      </c>
      <c r="D52" s="141">
        <v>1475.9900000000005</v>
      </c>
      <c r="E52" s="218">
        <f t="shared" si="18"/>
        <v>6.923269311879001E-3</v>
      </c>
      <c r="F52" s="219">
        <f t="shared" si="19"/>
        <v>9.2968550655196536E-3</v>
      </c>
      <c r="G52" s="52">
        <f t="shared" si="20"/>
        <v>0.39473286337951019</v>
      </c>
      <c r="I52" s="31">
        <v>229.70299999999995</v>
      </c>
      <c r="J52" s="141">
        <v>366.02300000000002</v>
      </c>
      <c r="K52" s="218">
        <f t="shared" si="21"/>
        <v>4.9714508908769066E-3</v>
      </c>
      <c r="L52" s="219">
        <f t="shared" si="22"/>
        <v>8.2115540298080894E-3</v>
      </c>
      <c r="M52" s="52">
        <f t="shared" si="23"/>
        <v>0.59346199222474283</v>
      </c>
      <c r="O52" s="27">
        <f t="shared" si="24"/>
        <v>2.1705724491145837</v>
      </c>
      <c r="P52" s="143">
        <f t="shared" si="25"/>
        <v>2.4798474244405444</v>
      </c>
      <c r="Q52" s="52">
        <f t="shared" si="26"/>
        <v>0.14248544223995824</v>
      </c>
    </row>
    <row r="53" spans="1:17" ht="20.100000000000001" customHeight="1" x14ac:dyDescent="0.25">
      <c r="A53" s="23" t="s">
        <v>130</v>
      </c>
      <c r="B53" s="15"/>
      <c r="C53" s="78">
        <f>SUM(C54:C56)</f>
        <v>12404.12</v>
      </c>
      <c r="D53" s="210">
        <f>SUM(D54:D56)</f>
        <v>10175.189999999995</v>
      </c>
      <c r="E53" s="216">
        <f t="shared" si="18"/>
        <v>8.1149304837057581E-2</v>
      </c>
      <c r="F53" s="217">
        <f t="shared" si="19"/>
        <v>6.4090723307153055E-2</v>
      </c>
      <c r="G53" s="53">
        <f t="shared" si="20"/>
        <v>-0.17969271500114523</v>
      </c>
      <c r="I53" s="78">
        <f>SUM(I54:I56)</f>
        <v>10019.071</v>
      </c>
      <c r="J53" s="210">
        <f>SUM(J54:J56)</f>
        <v>8720.6270000000004</v>
      </c>
      <c r="K53" s="216">
        <f t="shared" si="21"/>
        <v>0.21684226783589675</v>
      </c>
      <c r="L53" s="217">
        <f t="shared" si="22"/>
        <v>0.19564316937543058</v>
      </c>
      <c r="M53" s="53">
        <f t="shared" si="23"/>
        <v>-0.1295972450938814</v>
      </c>
      <c r="O53" s="63">
        <f t="shared" si="24"/>
        <v>8.077212248833451</v>
      </c>
      <c r="P53" s="237">
        <f t="shared" si="25"/>
        <v>8.5704807477796532</v>
      </c>
      <c r="Q53" s="53">
        <f t="shared" si="26"/>
        <v>6.1069151552559778E-2</v>
      </c>
    </row>
    <row r="54" spans="1:17" ht="20.100000000000001" customHeight="1" x14ac:dyDescent="0.25">
      <c r="A54" s="8"/>
      <c r="B54" s="3" t="s">
        <v>7</v>
      </c>
      <c r="C54" s="31">
        <v>11037.7</v>
      </c>
      <c r="D54" s="141">
        <v>9574.0799999999945</v>
      </c>
      <c r="E54" s="214">
        <f t="shared" si="18"/>
        <v>7.2210014253327973E-2</v>
      </c>
      <c r="F54" s="215">
        <f t="shared" si="19"/>
        <v>6.0304496741638035E-2</v>
      </c>
      <c r="G54" s="52">
        <f t="shared" si="20"/>
        <v>-0.13260190075831071</v>
      </c>
      <c r="I54" s="31">
        <v>8668.3860000000004</v>
      </c>
      <c r="J54" s="141">
        <v>8057.704999999999</v>
      </c>
      <c r="K54" s="214">
        <f t="shared" si="21"/>
        <v>0.18760945787458116</v>
      </c>
      <c r="L54" s="215">
        <f t="shared" si="22"/>
        <v>0.18077082577803794</v>
      </c>
      <c r="M54" s="52">
        <f t="shared" si="23"/>
        <v>-7.044921626701918E-2</v>
      </c>
      <c r="O54" s="27">
        <f t="shared" si="24"/>
        <v>7.8534350453445914</v>
      </c>
      <c r="P54" s="143">
        <f t="shared" si="25"/>
        <v>8.4161663574985841</v>
      </c>
      <c r="Q54" s="52">
        <f t="shared" si="26"/>
        <v>7.1654162656832845E-2</v>
      </c>
    </row>
    <row r="55" spans="1:17" ht="20.100000000000001" customHeight="1" x14ac:dyDescent="0.25">
      <c r="A55" s="8"/>
      <c r="B55" s="3" t="s">
        <v>8</v>
      </c>
      <c r="C55" s="31">
        <v>1260.3499999999997</v>
      </c>
      <c r="D55" s="141">
        <v>518.99000000000012</v>
      </c>
      <c r="E55" s="214">
        <f t="shared" si="18"/>
        <v>8.2453673740164966E-3</v>
      </c>
      <c r="F55" s="215">
        <f t="shared" si="19"/>
        <v>3.2689752711427883E-3</v>
      </c>
      <c r="G55" s="52">
        <f t="shared" si="20"/>
        <v>-0.58821755861467029</v>
      </c>
      <c r="I55" s="31">
        <v>1292.836</v>
      </c>
      <c r="J55" s="141">
        <v>578.88200000000029</v>
      </c>
      <c r="K55" s="214">
        <f t="shared" si="21"/>
        <v>2.7980786859369437E-2</v>
      </c>
      <c r="L55" s="215">
        <f t="shared" si="22"/>
        <v>1.2986945683422541E-2</v>
      </c>
      <c r="M55" s="52">
        <f t="shared" si="23"/>
        <v>-0.55223864434468073</v>
      </c>
      <c r="O55" s="27">
        <f t="shared" si="24"/>
        <v>10.257753798548027</v>
      </c>
      <c r="P55" s="143">
        <f t="shared" si="25"/>
        <v>11.154010674579474</v>
      </c>
      <c r="Q55" s="52">
        <f t="shared" si="26"/>
        <v>8.7373599877032693E-2</v>
      </c>
    </row>
    <row r="56" spans="1:17" ht="20.100000000000001" customHeight="1" x14ac:dyDescent="0.25">
      <c r="A56" s="32"/>
      <c r="B56" s="33" t="s">
        <v>9</v>
      </c>
      <c r="C56" s="211">
        <v>106.07</v>
      </c>
      <c r="D56" s="212">
        <v>82.120000000000019</v>
      </c>
      <c r="E56" s="218">
        <f t="shared" si="18"/>
        <v>6.9392320971311931E-4</v>
      </c>
      <c r="F56" s="219">
        <f t="shared" si="19"/>
        <v>5.1725129437223409E-4</v>
      </c>
      <c r="G56" s="52">
        <f t="shared" si="20"/>
        <v>-0.22579428679174107</v>
      </c>
      <c r="I56" s="211">
        <v>57.849000000000004</v>
      </c>
      <c r="J56" s="212">
        <v>84.04</v>
      </c>
      <c r="K56" s="218">
        <f t="shared" si="21"/>
        <v>1.2520231019461576E-3</v>
      </c>
      <c r="L56" s="219">
        <f t="shared" si="22"/>
        <v>1.8853979139700835E-3</v>
      </c>
      <c r="M56" s="52">
        <f t="shared" si="23"/>
        <v>0.4527476706598213</v>
      </c>
      <c r="O56" s="27">
        <f t="shared" si="24"/>
        <v>5.453851230319601</v>
      </c>
      <c r="P56" s="143">
        <f t="shared" si="25"/>
        <v>10.233804188991718</v>
      </c>
      <c r="Q56" s="52">
        <f t="shared" si="26"/>
        <v>0.87643625702492933</v>
      </c>
    </row>
    <row r="57" spans="1:17" ht="20.100000000000001" customHeight="1" x14ac:dyDescent="0.25">
      <c r="A57" s="8" t="s">
        <v>131</v>
      </c>
      <c r="B57" s="3"/>
      <c r="C57" s="19">
        <v>15.13</v>
      </c>
      <c r="D57" s="140">
        <v>53.05</v>
      </c>
      <c r="E57" s="214">
        <f t="shared" si="18"/>
        <v>9.8982352813797446E-5</v>
      </c>
      <c r="F57" s="215">
        <f t="shared" si="19"/>
        <v>3.3414735955244779E-4</v>
      </c>
      <c r="G57" s="54">
        <f t="shared" si="20"/>
        <v>2.5062789160608059</v>
      </c>
      <c r="I57" s="19">
        <v>34.320999999999998</v>
      </c>
      <c r="J57" s="140">
        <v>110.23299999999999</v>
      </c>
      <c r="K57" s="214">
        <f t="shared" si="21"/>
        <v>7.4280773880091395E-4</v>
      </c>
      <c r="L57" s="215">
        <f t="shared" si="22"/>
        <v>2.4730255622401735E-3</v>
      </c>
      <c r="M57" s="54">
        <f t="shared" si="23"/>
        <v>2.2118236648116314</v>
      </c>
      <c r="O57" s="238">
        <f t="shared" si="24"/>
        <v>22.68407138136153</v>
      </c>
      <c r="P57" s="239">
        <f t="shared" si="25"/>
        <v>20.779076343072571</v>
      </c>
      <c r="Q57" s="54">
        <f t="shared" si="26"/>
        <v>-8.3979414729500754E-2</v>
      </c>
    </row>
    <row r="58" spans="1:17" ht="20.100000000000001" customHeight="1" x14ac:dyDescent="0.25">
      <c r="A58" s="8" t="s">
        <v>10</v>
      </c>
      <c r="C58" s="19">
        <v>881.77</v>
      </c>
      <c r="D58" s="140">
        <v>884.14000000000033</v>
      </c>
      <c r="E58" s="214">
        <f t="shared" si="18"/>
        <v>5.7686496523874538E-3</v>
      </c>
      <c r="F58" s="215">
        <f t="shared" si="19"/>
        <v>5.568954693208319E-3</v>
      </c>
      <c r="G58" s="52">
        <f t="shared" si="20"/>
        <v>2.6877757238286011E-3</v>
      </c>
      <c r="I58" s="19">
        <v>603.7879999999999</v>
      </c>
      <c r="J58" s="140">
        <v>564.6149999999999</v>
      </c>
      <c r="K58" s="214">
        <f t="shared" si="21"/>
        <v>1.3067754406780869E-2</v>
      </c>
      <c r="L58" s="215">
        <f t="shared" si="22"/>
        <v>1.2666872241744627E-2</v>
      </c>
      <c r="M58" s="52">
        <f t="shared" si="23"/>
        <v>-6.4878732270267067E-2</v>
      </c>
      <c r="O58" s="27">
        <f t="shared" si="24"/>
        <v>6.8474545516404497</v>
      </c>
      <c r="P58" s="143">
        <f t="shared" si="25"/>
        <v>6.3860361481213346</v>
      </c>
      <c r="Q58" s="52">
        <f t="shared" si="26"/>
        <v>-6.7385391175553366E-2</v>
      </c>
    </row>
    <row r="59" spans="1:17" ht="20.100000000000001" customHeight="1" thickBot="1" x14ac:dyDescent="0.3">
      <c r="A59" s="8" t="s">
        <v>11</v>
      </c>
      <c r="B59" s="10"/>
      <c r="C59" s="21">
        <v>1125.9199999999998</v>
      </c>
      <c r="D59" s="142">
        <v>1816.3500000000004</v>
      </c>
      <c r="E59" s="220">
        <f t="shared" si="18"/>
        <v>7.3659094963721616E-3</v>
      </c>
      <c r="F59" s="221">
        <f t="shared" si="19"/>
        <v>1.144068909562844E-2</v>
      </c>
      <c r="G59" s="55">
        <f t="shared" si="20"/>
        <v>0.61321408270569899</v>
      </c>
      <c r="I59" s="21">
        <v>227.62199999999996</v>
      </c>
      <c r="J59" s="142">
        <v>434.51299999999998</v>
      </c>
      <c r="K59" s="220">
        <f t="shared" si="21"/>
        <v>4.9264119087830075E-3</v>
      </c>
      <c r="L59" s="221">
        <f t="shared" si="22"/>
        <v>9.7480949999153108E-3</v>
      </c>
      <c r="M59" s="55">
        <f t="shared" si="23"/>
        <v>0.90892356626336668</v>
      </c>
      <c r="O59" s="240">
        <f t="shared" si="24"/>
        <v>2.0216534034389655</v>
      </c>
      <c r="P59" s="241">
        <f t="shared" si="25"/>
        <v>2.392231673410961</v>
      </c>
      <c r="Q59" s="55">
        <f t="shared" si="26"/>
        <v>0.18330455128540701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152855.53</v>
      </c>
      <c r="D60" s="226">
        <f>D48+D49+D50+D53+D57+D58+D59</f>
        <v>158762.29000000004</v>
      </c>
      <c r="E60" s="222">
        <f>E48+E49+E50+E53+E57+E58+E59</f>
        <v>1</v>
      </c>
      <c r="F60" s="223">
        <f>F48+F49+F50+F53+F57+F58+F59</f>
        <v>0.99999999999999978</v>
      </c>
      <c r="G60" s="55">
        <f t="shared" si="20"/>
        <v>3.8642762875507601E-2</v>
      </c>
      <c r="H60" s="1"/>
      <c r="I60" s="213">
        <f>I48+I49+I50+I53+I57+I58+I59</f>
        <v>46204.419000000016</v>
      </c>
      <c r="J60" s="226">
        <f>J48+J49+J50+J53+J57+J58+J59</f>
        <v>44574.14499999999</v>
      </c>
      <c r="K60" s="222">
        <f>K48+K49+K50+K53+K57+K58+K59</f>
        <v>0.99999999999999967</v>
      </c>
      <c r="L60" s="223">
        <f>L48+L49+L50+L53+L57+L58+L59</f>
        <v>1.0000000000000002</v>
      </c>
      <c r="M60" s="55">
        <f t="shared" si="23"/>
        <v>-3.5283941131259031E-2</v>
      </c>
      <c r="N60" s="1"/>
      <c r="O60" s="24">
        <f t="shared" si="24"/>
        <v>3.0227508942594365</v>
      </c>
      <c r="P60" s="242">
        <f t="shared" si="25"/>
        <v>2.8076028003879245</v>
      </c>
      <c r="Q60" s="55">
        <f t="shared" si="26"/>
        <v>-7.1176256793142906E-2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topLeftCell="A3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104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154</v>
      </c>
      <c r="F5" s="348"/>
      <c r="G5" s="352" t="str">
        <f>E5</f>
        <v>jan-mai</v>
      </c>
      <c r="H5" s="352"/>
      <c r="I5" s="131" t="s">
        <v>149</v>
      </c>
      <c r="K5" s="347" t="str">
        <f>E5</f>
        <v>jan-mai</v>
      </c>
      <c r="L5" s="352"/>
      <c r="M5" s="353" t="str">
        <f>E5</f>
        <v>jan-mai</v>
      </c>
      <c r="N5" s="354"/>
      <c r="O5" s="131" t="str">
        <f>I5</f>
        <v>2024 /2023</v>
      </c>
      <c r="Q5" s="347" t="str">
        <f>E5</f>
        <v>jan-mai</v>
      </c>
      <c r="R5" s="348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591239.42000000027</v>
      </c>
      <c r="F7" s="145">
        <v>674110.93000000063</v>
      </c>
      <c r="G7" s="243">
        <f>E7/E15</f>
        <v>0.4607785956364277</v>
      </c>
      <c r="H7" s="244">
        <f>F7/F15</f>
        <v>0.47660304436164186</v>
      </c>
      <c r="I7" s="164">
        <f t="shared" ref="I7:I11" si="0">(F7-E7)/E7</f>
        <v>0.14016573861059589</v>
      </c>
      <c r="J7" s="1"/>
      <c r="K7" s="17">
        <v>161264.20000000004</v>
      </c>
      <c r="L7" s="145">
        <v>168614.66300000023</v>
      </c>
      <c r="M7" s="243">
        <f>K7/K15</f>
        <v>0.44595310777251634</v>
      </c>
      <c r="N7" s="244">
        <f>L7/L15</f>
        <v>0.44850631551034192</v>
      </c>
      <c r="O7" s="164">
        <f t="shared" ref="O7:O18" si="1">(L7-K7)/K7</f>
        <v>4.5580252777741068E-2</v>
      </c>
      <c r="P7" s="1"/>
      <c r="Q7" s="187">
        <f t="shared" ref="Q7:Q18" si="2">(K7/E7)*10</f>
        <v>2.7275617041908329</v>
      </c>
      <c r="R7" s="188">
        <f t="shared" ref="R7:R18" si="3">(L7/F7)*10</f>
        <v>2.5012895577883612</v>
      </c>
      <c r="S7" s="55">
        <f>(R7-Q7)/Q7</f>
        <v>-8.2957663635917028E-2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442383.69000000029</v>
      </c>
      <c r="F8" s="181">
        <v>459761.57000000059</v>
      </c>
      <c r="G8" s="245">
        <f>E8/E7</f>
        <v>0.74823104656993289</v>
      </c>
      <c r="H8" s="246">
        <f>F8/F7</f>
        <v>0.68202657684247925</v>
      </c>
      <c r="I8" s="206">
        <f t="shared" si="0"/>
        <v>3.9282370468948086E-2</v>
      </c>
      <c r="K8" s="180">
        <v>144527.31000000003</v>
      </c>
      <c r="L8" s="181">
        <v>149328.41400000022</v>
      </c>
      <c r="M8" s="250">
        <f>K8/K7</f>
        <v>0.89621447289603018</v>
      </c>
      <c r="N8" s="246">
        <f>L8/L7</f>
        <v>0.88561938412200847</v>
      </c>
      <c r="O8" s="207">
        <f t="shared" si="1"/>
        <v>3.3219354874868941E-2</v>
      </c>
      <c r="Q8" s="189">
        <f t="shared" si="2"/>
        <v>3.2670126242674074</v>
      </c>
      <c r="R8" s="190">
        <f t="shared" si="3"/>
        <v>3.247953368525343</v>
      </c>
      <c r="S8" s="182">
        <f t="shared" ref="S8:S18" si="4">(R8-Q8)/Q8</f>
        <v>-5.8338482075312413E-3</v>
      </c>
    </row>
    <row r="9" spans="1:19" ht="24" customHeight="1" x14ac:dyDescent="0.25">
      <c r="A9" s="8"/>
      <c r="B9" t="s">
        <v>37</v>
      </c>
      <c r="E9" s="19">
        <v>81722.629999999961</v>
      </c>
      <c r="F9" s="140">
        <v>82501.029999999955</v>
      </c>
      <c r="G9" s="247">
        <f>E9/E7</f>
        <v>0.13822256641818625</v>
      </c>
      <c r="H9" s="215">
        <f>F9/F7</f>
        <v>0.12238494634703502</v>
      </c>
      <c r="I9" s="182">
        <f t="shared" ref="I9:I10" si="5">(F9-E9)/E9</f>
        <v>9.5249014868953007E-3</v>
      </c>
      <c r="K9" s="19">
        <v>11720.469000000008</v>
      </c>
      <c r="L9" s="140">
        <v>11902.798000000003</v>
      </c>
      <c r="M9" s="247">
        <f>K9/K7</f>
        <v>7.267867883882477E-2</v>
      </c>
      <c r="N9" s="215">
        <f>L9/L7</f>
        <v>7.0591713604409273E-2</v>
      </c>
      <c r="O9" s="182">
        <f t="shared" si="1"/>
        <v>1.5556459387418212E-2</v>
      </c>
      <c r="Q9" s="189">
        <f t="shared" si="2"/>
        <v>1.4341766778675642</v>
      </c>
      <c r="R9" s="190">
        <f t="shared" si="3"/>
        <v>1.4427453814819049</v>
      </c>
      <c r="S9" s="182">
        <f t="shared" si="4"/>
        <v>5.9746499483461536E-3</v>
      </c>
    </row>
    <row r="10" spans="1:19" ht="24" customHeight="1" thickBot="1" x14ac:dyDescent="0.3">
      <c r="A10" s="8"/>
      <c r="B10" t="s">
        <v>36</v>
      </c>
      <c r="E10" s="19">
        <v>67133.100000000006</v>
      </c>
      <c r="F10" s="140">
        <v>131848.33000000005</v>
      </c>
      <c r="G10" s="247">
        <f>E10/E7</f>
        <v>0.11354638701188087</v>
      </c>
      <c r="H10" s="215">
        <f>F10/F7</f>
        <v>0.19558847681048566</v>
      </c>
      <c r="I10" s="186">
        <f t="shared" si="5"/>
        <v>0.96398393638905444</v>
      </c>
      <c r="K10" s="19">
        <v>5016.4210000000003</v>
      </c>
      <c r="L10" s="140">
        <v>7383.4509999999991</v>
      </c>
      <c r="M10" s="247">
        <f>K10/K7</f>
        <v>3.1106848265145016E-2</v>
      </c>
      <c r="N10" s="215">
        <f>L10/L7</f>
        <v>4.3788902273582155E-2</v>
      </c>
      <c r="O10" s="209">
        <f t="shared" si="1"/>
        <v>0.47185632944284356</v>
      </c>
      <c r="Q10" s="189">
        <f t="shared" si="2"/>
        <v>0.74723511948651256</v>
      </c>
      <c r="R10" s="190">
        <f t="shared" si="3"/>
        <v>0.55999579213479578</v>
      </c>
      <c r="S10" s="182">
        <f t="shared" si="4"/>
        <v>-0.25057618742596643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691891.84000000055</v>
      </c>
      <c r="F11" s="145">
        <v>740296.59000000102</v>
      </c>
      <c r="G11" s="243">
        <f>E11/E15</f>
        <v>0.53922140436357247</v>
      </c>
      <c r="H11" s="244">
        <f>F11/F15</f>
        <v>0.52339695563835809</v>
      </c>
      <c r="I11" s="164">
        <f t="shared" si="0"/>
        <v>6.9959995481375284E-2</v>
      </c>
      <c r="J11" s="1"/>
      <c r="K11" s="17">
        <v>200352.74400000004</v>
      </c>
      <c r="L11" s="145">
        <v>207332.46899999992</v>
      </c>
      <c r="M11" s="243">
        <f>K11/K15</f>
        <v>0.55404689222748371</v>
      </c>
      <c r="N11" s="244">
        <f>L11/L15</f>
        <v>0.55149368448965808</v>
      </c>
      <c r="O11" s="164">
        <f t="shared" si="1"/>
        <v>3.4837181965423382E-2</v>
      </c>
      <c r="Q11" s="191">
        <f t="shared" si="2"/>
        <v>2.8957234703042585</v>
      </c>
      <c r="R11" s="192">
        <f t="shared" si="3"/>
        <v>2.8006676216082482</v>
      </c>
      <c r="S11" s="57">
        <f t="shared" si="4"/>
        <v>-3.2826286650231337E-2</v>
      </c>
    </row>
    <row r="12" spans="1:19" s="3" customFormat="1" ht="24" customHeight="1" x14ac:dyDescent="0.25">
      <c r="A12" s="46"/>
      <c r="B12" s="3" t="s">
        <v>33</v>
      </c>
      <c r="E12" s="31">
        <v>528781.44000000053</v>
      </c>
      <c r="F12" s="141">
        <v>566084.50000000105</v>
      </c>
      <c r="G12" s="247">
        <f>E12/E11</f>
        <v>0.76425448231908633</v>
      </c>
      <c r="H12" s="215">
        <f>F12/F11</f>
        <v>0.76467257535253574</v>
      </c>
      <c r="I12" s="206">
        <f t="shared" ref="I12:I18" si="6">(F12-E12)/E12</f>
        <v>7.0545327763395935E-2</v>
      </c>
      <c r="K12" s="31">
        <v>182025.04300000003</v>
      </c>
      <c r="L12" s="141">
        <v>189581.38499999992</v>
      </c>
      <c r="M12" s="247">
        <f>K12/K11</f>
        <v>0.9085228351052681</v>
      </c>
      <c r="N12" s="215">
        <f>L12/L11</f>
        <v>0.91438348230927591</v>
      </c>
      <c r="O12" s="206">
        <f t="shared" si="1"/>
        <v>4.1512650542265696E-2</v>
      </c>
      <c r="Q12" s="189">
        <f t="shared" si="2"/>
        <v>3.4423493192196735</v>
      </c>
      <c r="R12" s="190">
        <f t="shared" si="3"/>
        <v>3.348994452241663</v>
      </c>
      <c r="S12" s="182">
        <f t="shared" si="4"/>
        <v>-2.7119521675729445E-2</v>
      </c>
    </row>
    <row r="13" spans="1:19" ht="24" customHeight="1" x14ac:dyDescent="0.25">
      <c r="A13" s="8"/>
      <c r="B13" s="3" t="s">
        <v>37</v>
      </c>
      <c r="D13" s="3"/>
      <c r="E13" s="19">
        <v>56708.44</v>
      </c>
      <c r="F13" s="140">
        <v>59604.28000000005</v>
      </c>
      <c r="G13" s="247">
        <f>E13/E11</f>
        <v>8.1961423334606695E-2</v>
      </c>
      <c r="H13" s="215">
        <f>F13/F11</f>
        <v>8.0514054508882674E-2</v>
      </c>
      <c r="I13" s="182">
        <f t="shared" ref="I13:I14" si="7">(F13-E13)/E13</f>
        <v>5.1065414601425246E-2</v>
      </c>
      <c r="K13" s="19">
        <v>6941.2250000000013</v>
      </c>
      <c r="L13" s="140">
        <v>7344.7959999999994</v>
      </c>
      <c r="M13" s="247">
        <f>K13/K11</f>
        <v>3.4645020883766885E-2</v>
      </c>
      <c r="N13" s="215">
        <f>L13/L11</f>
        <v>3.5425208774222443E-2</v>
      </c>
      <c r="O13" s="182">
        <f t="shared" si="1"/>
        <v>5.8141178250236528E-2</v>
      </c>
      <c r="Q13" s="189">
        <f t="shared" si="2"/>
        <v>1.2240197402714659</v>
      </c>
      <c r="R13" s="190">
        <f t="shared" si="3"/>
        <v>1.2322598310054234</v>
      </c>
      <c r="S13" s="182">
        <f t="shared" si="4"/>
        <v>6.7319917014818549E-3</v>
      </c>
    </row>
    <row r="14" spans="1:19" ht="24" customHeight="1" thickBot="1" x14ac:dyDescent="0.3">
      <c r="A14" s="8"/>
      <c r="B14" t="s">
        <v>36</v>
      </c>
      <c r="E14" s="19">
        <v>106401.95999999992</v>
      </c>
      <c r="F14" s="140">
        <v>114607.80999999997</v>
      </c>
      <c r="G14" s="247">
        <f>E14/E11</f>
        <v>0.15378409434630683</v>
      </c>
      <c r="H14" s="215">
        <f>F14/F11</f>
        <v>0.15481337013858162</v>
      </c>
      <c r="I14" s="186">
        <f t="shared" si="7"/>
        <v>7.7121229721708651E-2</v>
      </c>
      <c r="K14" s="19">
        <v>11386.475999999999</v>
      </c>
      <c r="L14" s="140">
        <v>10406.288</v>
      </c>
      <c r="M14" s="247">
        <f>K14/K11</f>
        <v>5.6832144010964966E-2</v>
      </c>
      <c r="N14" s="215">
        <f>L14/L11</f>
        <v>5.0191308916501663E-2</v>
      </c>
      <c r="O14" s="209">
        <f t="shared" si="1"/>
        <v>-8.6083525754588025E-2</v>
      </c>
      <c r="Q14" s="189">
        <f t="shared" si="2"/>
        <v>1.0701378057321507</v>
      </c>
      <c r="R14" s="190">
        <f t="shared" si="3"/>
        <v>0.90799117442345367</v>
      </c>
      <c r="S14" s="182">
        <f t="shared" si="4"/>
        <v>-0.15151939352125027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1283131.2600000007</v>
      </c>
      <c r="F15" s="145">
        <v>1414407.5200000016</v>
      </c>
      <c r="G15" s="243">
        <f>G7+G11</f>
        <v>1.0000000000000002</v>
      </c>
      <c r="H15" s="244">
        <f>H7+H11</f>
        <v>1</v>
      </c>
      <c r="I15" s="164">
        <f t="shared" si="6"/>
        <v>0.10230929920606943</v>
      </c>
      <c r="J15" s="1"/>
      <c r="K15" s="17">
        <v>361616.94400000008</v>
      </c>
      <c r="L15" s="145">
        <v>375947.13200000016</v>
      </c>
      <c r="M15" s="243">
        <f>M7+M11</f>
        <v>1</v>
      </c>
      <c r="N15" s="244">
        <f>N7+N11</f>
        <v>1</v>
      </c>
      <c r="O15" s="164">
        <f t="shared" si="1"/>
        <v>3.9628087781196669E-2</v>
      </c>
      <c r="Q15" s="191">
        <f t="shared" si="2"/>
        <v>2.818238127874773</v>
      </c>
      <c r="R15" s="192">
        <f t="shared" si="3"/>
        <v>2.6579831249765959</v>
      </c>
      <c r="S15" s="57">
        <f t="shared" si="4"/>
        <v>-5.6863542265331926E-2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971165.13000000082</v>
      </c>
      <c r="F16" s="181">
        <f t="shared" ref="F16:F17" si="8">F8+F12</f>
        <v>1025846.0700000017</v>
      </c>
      <c r="G16" s="245">
        <f>E16/E15</f>
        <v>0.75687122609732094</v>
      </c>
      <c r="H16" s="246">
        <f>F16/F15</f>
        <v>0.72528324085833518</v>
      </c>
      <c r="I16" s="207">
        <f t="shared" si="6"/>
        <v>5.630447213441532E-2</v>
      </c>
      <c r="J16" s="3"/>
      <c r="K16" s="180">
        <f t="shared" ref="K16:L18" si="9">K8+K12</f>
        <v>326552.35300000006</v>
      </c>
      <c r="L16" s="181">
        <f t="shared" si="9"/>
        <v>338909.79900000012</v>
      </c>
      <c r="M16" s="250">
        <f>K16/K15</f>
        <v>0.90303388272646867</v>
      </c>
      <c r="N16" s="246">
        <f>L16/L15</f>
        <v>0.90148260261232682</v>
      </c>
      <c r="O16" s="207">
        <f t="shared" si="1"/>
        <v>3.7842158803859702E-2</v>
      </c>
      <c r="P16" s="3"/>
      <c r="Q16" s="189">
        <f t="shared" si="2"/>
        <v>3.3624802097249908</v>
      </c>
      <c r="R16" s="190">
        <f t="shared" si="3"/>
        <v>3.303710068314631</v>
      </c>
      <c r="S16" s="182">
        <f t="shared" si="4"/>
        <v>-1.7478211839101507E-2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138431.06999999995</v>
      </c>
      <c r="F17" s="140">
        <f t="shared" si="8"/>
        <v>142105.31</v>
      </c>
      <c r="G17" s="248">
        <f>E17/E15</f>
        <v>0.1078853538335586</v>
      </c>
      <c r="H17" s="215">
        <f>F17/F15</f>
        <v>0.1004698490290831</v>
      </c>
      <c r="I17" s="182">
        <f t="shared" si="6"/>
        <v>2.654201834891582E-2</v>
      </c>
      <c r="K17" s="19">
        <f t="shared" si="9"/>
        <v>18661.69400000001</v>
      </c>
      <c r="L17" s="140">
        <f t="shared" si="9"/>
        <v>19247.594000000001</v>
      </c>
      <c r="M17" s="247">
        <f>K17/K15</f>
        <v>5.1606248848781837E-2</v>
      </c>
      <c r="N17" s="215">
        <f>L17/L15</f>
        <v>5.1197608284986179E-2</v>
      </c>
      <c r="O17" s="182">
        <f t="shared" si="1"/>
        <v>3.1395863633815357E-2</v>
      </c>
      <c r="Q17" s="189">
        <f t="shared" si="2"/>
        <v>1.3480856573600144</v>
      </c>
      <c r="R17" s="190">
        <f t="shared" si="3"/>
        <v>1.3544598720484127</v>
      </c>
      <c r="S17" s="182">
        <f t="shared" si="4"/>
        <v>4.7283454531227903E-3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173535.05999999994</v>
      </c>
      <c r="F18" s="142">
        <f>F10+F14</f>
        <v>246456.14</v>
      </c>
      <c r="G18" s="249">
        <f>E18/E15</f>
        <v>0.13524342006912046</v>
      </c>
      <c r="H18" s="221">
        <f>F18/F15</f>
        <v>0.17424691011258178</v>
      </c>
      <c r="I18" s="208">
        <f t="shared" si="6"/>
        <v>0.42020949541839037</v>
      </c>
      <c r="K18" s="21">
        <f t="shared" si="9"/>
        <v>16402.896999999997</v>
      </c>
      <c r="L18" s="142">
        <f t="shared" si="9"/>
        <v>17789.739000000001</v>
      </c>
      <c r="M18" s="249">
        <f>K18/K15</f>
        <v>4.5359868424749462E-2</v>
      </c>
      <c r="N18" s="221">
        <f>L18/L15</f>
        <v>4.7319789102686902E-2</v>
      </c>
      <c r="O18" s="208">
        <f t="shared" si="1"/>
        <v>8.4548601384255739E-2</v>
      </c>
      <c r="Q18" s="193">
        <f t="shared" si="2"/>
        <v>0.94522092538533731</v>
      </c>
      <c r="R18" s="194">
        <f t="shared" si="3"/>
        <v>0.72182170020191017</v>
      </c>
      <c r="S18" s="186">
        <f t="shared" si="4"/>
        <v>-0.23634604269087059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158</v>
      </c>
      <c r="B1" s="4"/>
    </row>
    <row r="3" spans="1:19" ht="15.75" thickBot="1" x14ac:dyDescent="0.3"/>
    <row r="4" spans="1:19" x14ac:dyDescent="0.25">
      <c r="A4" s="338" t="s">
        <v>16</v>
      </c>
      <c r="B4" s="314"/>
      <c r="C4" s="314"/>
      <c r="D4" s="314"/>
      <c r="E4" s="357" t="s">
        <v>1</v>
      </c>
      <c r="F4" s="355"/>
      <c r="G4" s="350" t="s">
        <v>104</v>
      </c>
      <c r="H4" s="350"/>
      <c r="I4" s="130" t="s">
        <v>0</v>
      </c>
      <c r="K4" s="351" t="s">
        <v>19</v>
      </c>
      <c r="L4" s="350"/>
      <c r="M4" s="360" t="s">
        <v>13</v>
      </c>
      <c r="N4" s="361"/>
      <c r="O4" s="130" t="s">
        <v>0</v>
      </c>
      <c r="Q4" s="349" t="s">
        <v>22</v>
      </c>
      <c r="R4" s="350"/>
      <c r="S4" s="130" t="s">
        <v>0</v>
      </c>
    </row>
    <row r="5" spans="1:19" x14ac:dyDescent="0.25">
      <c r="A5" s="356"/>
      <c r="B5" s="315"/>
      <c r="C5" s="315"/>
      <c r="D5" s="315"/>
      <c r="E5" s="358" t="s">
        <v>77</v>
      </c>
      <c r="F5" s="348"/>
      <c r="G5" s="352" t="str">
        <f>E5</f>
        <v>maio</v>
      </c>
      <c r="H5" s="352"/>
      <c r="I5" s="131" t="s">
        <v>149</v>
      </c>
      <c r="K5" s="347" t="str">
        <f>E5</f>
        <v>maio</v>
      </c>
      <c r="L5" s="352"/>
      <c r="M5" s="353" t="str">
        <f>E5</f>
        <v>maio</v>
      </c>
      <c r="N5" s="354"/>
      <c r="O5" s="131" t="str">
        <f>I5</f>
        <v>2024 /2023</v>
      </c>
      <c r="Q5" s="347" t="str">
        <f>E5</f>
        <v>maio</v>
      </c>
      <c r="R5" s="348"/>
      <c r="S5" s="131" t="str">
        <f>O5</f>
        <v>2024 /2023</v>
      </c>
    </row>
    <row r="6" spans="1:19" ht="19.5" customHeight="1" thickBot="1" x14ac:dyDescent="0.3">
      <c r="A6" s="339"/>
      <c r="B6" s="362"/>
      <c r="C6" s="362"/>
      <c r="D6" s="36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129413.43999999989</v>
      </c>
      <c r="F7" s="145">
        <v>154100.78999999992</v>
      </c>
      <c r="G7" s="243">
        <f>E7/E15</f>
        <v>0.45847561635981476</v>
      </c>
      <c r="H7" s="244">
        <f>F7/F15</f>
        <v>0.49255025553031073</v>
      </c>
      <c r="I7" s="164">
        <f t="shared" ref="I7:I18" si="0">(F7-E7)/E7</f>
        <v>0.1907634168444951</v>
      </c>
      <c r="J7" s="1"/>
      <c r="K7" s="17">
        <v>34647.590000000018</v>
      </c>
      <c r="L7" s="145">
        <v>35403.631000000016</v>
      </c>
      <c r="M7" s="243">
        <f>K7/K15</f>
        <v>0.42853097193911388</v>
      </c>
      <c r="N7" s="244">
        <f>L7/L15</f>
        <v>0.44266836077062172</v>
      </c>
      <c r="O7" s="164">
        <f t="shared" ref="O7:O18" si="1">(L7-K7)/K7</f>
        <v>2.1820882780014341E-2</v>
      </c>
      <c r="P7" s="1"/>
      <c r="Q7" s="187">
        <f t="shared" ref="Q7:R18" si="2">(K7/E7)*10</f>
        <v>2.6772791141321988</v>
      </c>
      <c r="R7" s="188">
        <f t="shared" si="2"/>
        <v>2.2974334524826272</v>
      </c>
      <c r="S7" s="55">
        <f>(R7-Q7)/Q7</f>
        <v>-0.14187749780907435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97627.119999999879</v>
      </c>
      <c r="F8" s="181">
        <v>94394.989999999918</v>
      </c>
      <c r="G8" s="245">
        <f>E8/E7</f>
        <v>0.75438161600526166</v>
      </c>
      <c r="H8" s="246">
        <f>F8/F7</f>
        <v>0.61255357613676065</v>
      </c>
      <c r="I8" s="206">
        <f t="shared" si="0"/>
        <v>-3.3106886692959546E-2</v>
      </c>
      <c r="K8" s="180">
        <v>31218.712000000014</v>
      </c>
      <c r="L8" s="181">
        <v>30307.350000000017</v>
      </c>
      <c r="M8" s="250">
        <f>K8/K7</f>
        <v>0.90103559872418248</v>
      </c>
      <c r="N8" s="246">
        <f>L8/L7</f>
        <v>0.85605202472028941</v>
      </c>
      <c r="O8" s="207">
        <f t="shared" si="1"/>
        <v>-2.9192812310770443E-2</v>
      </c>
      <c r="Q8" s="189">
        <f t="shared" si="2"/>
        <v>3.1977499694757001</v>
      </c>
      <c r="R8" s="190">
        <f t="shared" si="2"/>
        <v>3.2106947625080573</v>
      </c>
      <c r="S8" s="182">
        <f t="shared" ref="S8:S18" si="3">(R8-Q8)/Q8</f>
        <v>4.0480941774442723E-3</v>
      </c>
    </row>
    <row r="9" spans="1:19" ht="24" customHeight="1" x14ac:dyDescent="0.25">
      <c r="A9" s="8"/>
      <c r="B9" t="s">
        <v>37</v>
      </c>
      <c r="E9" s="19">
        <v>17898.700000000008</v>
      </c>
      <c r="F9" s="140">
        <v>20239.75</v>
      </c>
      <c r="G9" s="247">
        <f>E9/E7</f>
        <v>0.13830634592512203</v>
      </c>
      <c r="H9" s="215">
        <f>F9/F7</f>
        <v>0.13134098793393603</v>
      </c>
      <c r="I9" s="182">
        <f t="shared" si="0"/>
        <v>0.13079441523686028</v>
      </c>
      <c r="K9" s="19">
        <v>2499.1649999999995</v>
      </c>
      <c r="L9" s="140">
        <v>3082.6269999999986</v>
      </c>
      <c r="M9" s="247">
        <f>K9/K7</f>
        <v>7.2130990928950561E-2</v>
      </c>
      <c r="N9" s="215">
        <f>L9/L7</f>
        <v>8.7070927837881867E-2</v>
      </c>
      <c r="O9" s="182">
        <f t="shared" si="1"/>
        <v>0.23346277656737319</v>
      </c>
      <c r="Q9" s="189">
        <f t="shared" si="2"/>
        <v>1.3962829702715831</v>
      </c>
      <c r="R9" s="190">
        <f t="shared" si="2"/>
        <v>1.5230558677849273</v>
      </c>
      <c r="S9" s="182">
        <f t="shared" si="3"/>
        <v>9.0793127333413173E-2</v>
      </c>
    </row>
    <row r="10" spans="1:19" ht="24" customHeight="1" thickBot="1" x14ac:dyDescent="0.3">
      <c r="A10" s="8"/>
      <c r="B10" t="s">
        <v>36</v>
      </c>
      <c r="E10" s="19">
        <v>13887.62</v>
      </c>
      <c r="F10" s="140">
        <v>39466.050000000003</v>
      </c>
      <c r="G10" s="247">
        <f>E10/E7</f>
        <v>0.10731203806961637</v>
      </c>
      <c r="H10" s="215">
        <f>F10/F7</f>
        <v>0.25610543592930329</v>
      </c>
      <c r="I10" s="186">
        <f t="shared" si="0"/>
        <v>1.8418152282392519</v>
      </c>
      <c r="K10" s="19">
        <v>929.71299999999997</v>
      </c>
      <c r="L10" s="140">
        <v>2013.6540000000002</v>
      </c>
      <c r="M10" s="247">
        <f>K10/K7</f>
        <v>2.6833410346866822E-2</v>
      </c>
      <c r="N10" s="215">
        <f>L10/L7</f>
        <v>5.6877047441828761E-2</v>
      </c>
      <c r="O10" s="209">
        <f t="shared" si="1"/>
        <v>1.1658877524569413</v>
      </c>
      <c r="Q10" s="189">
        <f t="shared" si="2"/>
        <v>0.66945452136507178</v>
      </c>
      <c r="R10" s="190">
        <f t="shared" si="2"/>
        <v>0.51022435739071936</v>
      </c>
      <c r="S10" s="182">
        <f t="shared" si="3"/>
        <v>-0.23785060656498258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152855.52999999974</v>
      </c>
      <c r="F11" s="145">
        <v>158762.28999999983</v>
      </c>
      <c r="G11" s="243">
        <f>E11/E15</f>
        <v>0.54152438364018529</v>
      </c>
      <c r="H11" s="244">
        <f>F11/F15</f>
        <v>0.50744974446968938</v>
      </c>
      <c r="I11" s="164">
        <f t="shared" si="0"/>
        <v>3.8642762875508045E-2</v>
      </c>
      <c r="J11" s="1"/>
      <c r="K11" s="17">
        <v>46204.419000000067</v>
      </c>
      <c r="L11" s="145">
        <v>44574.145000000077</v>
      </c>
      <c r="M11" s="243">
        <f>K11/K15</f>
        <v>0.57146902806088617</v>
      </c>
      <c r="N11" s="244">
        <f>L11/L15</f>
        <v>0.55733163922937823</v>
      </c>
      <c r="O11" s="164">
        <f t="shared" si="1"/>
        <v>-3.5283941131258205E-2</v>
      </c>
      <c r="Q11" s="191">
        <f t="shared" si="2"/>
        <v>3.0227508942594454</v>
      </c>
      <c r="R11" s="192">
        <f t="shared" si="2"/>
        <v>2.8076028003879339</v>
      </c>
      <c r="S11" s="57">
        <f t="shared" si="3"/>
        <v>-7.1176256793142545E-2</v>
      </c>
    </row>
    <row r="12" spans="1:19" s="3" customFormat="1" ht="24" customHeight="1" x14ac:dyDescent="0.25">
      <c r="A12" s="46"/>
      <c r="B12" s="3" t="s">
        <v>33</v>
      </c>
      <c r="E12" s="31">
        <v>121245.97999999976</v>
      </c>
      <c r="F12" s="141">
        <v>120433.77999999984</v>
      </c>
      <c r="G12" s="247">
        <f>E12/E11</f>
        <v>0.79320636943916889</v>
      </c>
      <c r="H12" s="215">
        <f>F12/F11</f>
        <v>0.75857925707672746</v>
      </c>
      <c r="I12" s="206">
        <f t="shared" si="0"/>
        <v>-6.6987787966242334E-3</v>
      </c>
      <c r="K12" s="31">
        <v>42551.894000000066</v>
      </c>
      <c r="L12" s="141">
        <v>40677.889000000076</v>
      </c>
      <c r="M12" s="247">
        <f>K12/K11</f>
        <v>0.9209485785331486</v>
      </c>
      <c r="N12" s="215">
        <f>L12/L11</f>
        <v>0.91258932728827458</v>
      </c>
      <c r="O12" s="206">
        <f t="shared" si="1"/>
        <v>-4.4040460337675856E-2</v>
      </c>
      <c r="Q12" s="189">
        <f t="shared" si="2"/>
        <v>3.5095509145952835</v>
      </c>
      <c r="R12" s="190">
        <f t="shared" si="2"/>
        <v>3.3776145696000013</v>
      </c>
      <c r="S12" s="182">
        <f t="shared" si="3"/>
        <v>-3.7593512163221286E-2</v>
      </c>
    </row>
    <row r="13" spans="1:19" ht="24" customHeight="1" x14ac:dyDescent="0.25">
      <c r="A13" s="8"/>
      <c r="B13" s="3" t="s">
        <v>37</v>
      </c>
      <c r="D13" s="3"/>
      <c r="E13" s="19">
        <v>10999.409999999993</v>
      </c>
      <c r="F13" s="140">
        <v>14064.41</v>
      </c>
      <c r="G13" s="247">
        <f>E13/E11</f>
        <v>7.1959516283120487E-2</v>
      </c>
      <c r="H13" s="215">
        <f>F13/F11</f>
        <v>8.8587850427201659E-2</v>
      </c>
      <c r="I13" s="182">
        <f t="shared" si="0"/>
        <v>0.27865130947932748</v>
      </c>
      <c r="K13" s="19">
        <v>1356.557</v>
      </c>
      <c r="L13" s="140">
        <v>1705.316</v>
      </c>
      <c r="M13" s="247">
        <f>K13/K11</f>
        <v>2.9359897372586766E-2</v>
      </c>
      <c r="N13" s="215">
        <f>L13/L11</f>
        <v>3.8257963220606858E-2</v>
      </c>
      <c r="O13" s="182">
        <f t="shared" si="1"/>
        <v>0.25709129804350278</v>
      </c>
      <c r="Q13" s="189">
        <f t="shared" si="2"/>
        <v>1.2332997860794361</v>
      </c>
      <c r="R13" s="190">
        <f t="shared" si="2"/>
        <v>1.2125044705039174</v>
      </c>
      <c r="S13" s="182">
        <f t="shared" si="3"/>
        <v>-1.6861525324370168E-2</v>
      </c>
    </row>
    <row r="14" spans="1:19" ht="24" customHeight="1" thickBot="1" x14ac:dyDescent="0.3">
      <c r="A14" s="8"/>
      <c r="B14" t="s">
        <v>36</v>
      </c>
      <c r="E14" s="19">
        <v>20610.14</v>
      </c>
      <c r="F14" s="140">
        <v>24264.100000000002</v>
      </c>
      <c r="G14" s="247">
        <f>E14/E11</f>
        <v>0.13483411427771069</v>
      </c>
      <c r="H14" s="215">
        <f>F14/F11</f>
        <v>0.15283289249607088</v>
      </c>
      <c r="I14" s="186">
        <f t="shared" si="0"/>
        <v>0.17728943131875877</v>
      </c>
      <c r="K14" s="19">
        <v>2295.9679999999998</v>
      </c>
      <c r="L14" s="140">
        <v>2190.9399999999996</v>
      </c>
      <c r="M14" s="247">
        <f>K14/K11</f>
        <v>4.969152409426459E-2</v>
      </c>
      <c r="N14" s="215">
        <f>L14/L11</f>
        <v>4.9152709491118579E-2</v>
      </c>
      <c r="O14" s="209">
        <f t="shared" si="1"/>
        <v>-4.5744539993588872E-2</v>
      </c>
      <c r="Q14" s="189">
        <f t="shared" si="2"/>
        <v>1.113999225623892</v>
      </c>
      <c r="R14" s="190">
        <f t="shared" si="2"/>
        <v>0.90295539500743871</v>
      </c>
      <c r="S14" s="182">
        <f t="shared" si="3"/>
        <v>-0.18944701734263666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282268.96999999962</v>
      </c>
      <c r="F15" s="145">
        <v>312863.07999999973</v>
      </c>
      <c r="G15" s="243">
        <f>G7+G11</f>
        <v>1</v>
      </c>
      <c r="H15" s="244">
        <f>H7+H11</f>
        <v>1</v>
      </c>
      <c r="I15" s="164">
        <f t="shared" si="0"/>
        <v>0.10838637346499738</v>
      </c>
      <c r="J15" s="1"/>
      <c r="K15" s="17">
        <v>80852.009000000078</v>
      </c>
      <c r="L15" s="145">
        <v>79977.7760000001</v>
      </c>
      <c r="M15" s="243">
        <f>M7+M11</f>
        <v>1</v>
      </c>
      <c r="N15" s="244">
        <f>N7+N11</f>
        <v>1</v>
      </c>
      <c r="O15" s="164">
        <f t="shared" si="1"/>
        <v>-1.0812755438148452E-2</v>
      </c>
      <c r="Q15" s="191">
        <f t="shared" si="2"/>
        <v>2.8643605069306832</v>
      </c>
      <c r="R15" s="192">
        <f t="shared" si="2"/>
        <v>2.5563187577134432</v>
      </c>
      <c r="S15" s="57">
        <f t="shared" si="3"/>
        <v>-0.10754293967951799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218873.09999999963</v>
      </c>
      <c r="F16" s="181">
        <f t="shared" ref="F16:F17" si="4">F8+F12</f>
        <v>214828.76999999976</v>
      </c>
      <c r="G16" s="245">
        <f>E16/E15</f>
        <v>0.77540616667854045</v>
      </c>
      <c r="H16" s="246">
        <f>F16/F15</f>
        <v>0.68665427061575923</v>
      </c>
      <c r="I16" s="207">
        <f t="shared" si="0"/>
        <v>-1.8477967370133092E-2</v>
      </c>
      <c r="J16" s="3"/>
      <c r="K16" s="180">
        <f t="shared" ref="K16:L18" si="5">K8+K12</f>
        <v>73770.606000000087</v>
      </c>
      <c r="L16" s="181">
        <f t="shared" si="5"/>
        <v>70985.239000000089</v>
      </c>
      <c r="M16" s="250">
        <f>K16/K15</f>
        <v>0.91241524994140855</v>
      </c>
      <c r="N16" s="246">
        <f>L16/L15</f>
        <v>0.8875620522381118</v>
      </c>
      <c r="O16" s="207">
        <f t="shared" si="1"/>
        <v>-3.7757138663060394E-2</v>
      </c>
      <c r="P16" s="3"/>
      <c r="Q16" s="189">
        <f t="shared" si="2"/>
        <v>3.3704738499157827</v>
      </c>
      <c r="R16" s="190">
        <f t="shared" si="2"/>
        <v>3.3042706058411158</v>
      </c>
      <c r="S16" s="182">
        <f t="shared" si="3"/>
        <v>-1.9642117702922141E-2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28898.11</v>
      </c>
      <c r="F17" s="140">
        <f t="shared" si="4"/>
        <v>34304.160000000003</v>
      </c>
      <c r="G17" s="248">
        <f>E17/E15</f>
        <v>0.10237791989675676</v>
      </c>
      <c r="H17" s="215">
        <f>F17/F15</f>
        <v>0.10964591923086621</v>
      </c>
      <c r="I17" s="182">
        <f t="shared" si="0"/>
        <v>0.18707278780515413</v>
      </c>
      <c r="K17" s="19">
        <f t="shared" si="5"/>
        <v>3855.7219999999998</v>
      </c>
      <c r="L17" s="140">
        <f t="shared" si="5"/>
        <v>4787.9429999999984</v>
      </c>
      <c r="M17" s="247">
        <f>K17/K15</f>
        <v>4.7688635665194122E-2</v>
      </c>
      <c r="N17" s="215">
        <f>L17/L15</f>
        <v>5.9865918252090339E-2</v>
      </c>
      <c r="O17" s="182">
        <f t="shared" si="1"/>
        <v>0.24177598903655365</v>
      </c>
      <c r="Q17" s="189">
        <f t="shared" si="2"/>
        <v>1.3342471185831875</v>
      </c>
      <c r="R17" s="190">
        <f t="shared" si="2"/>
        <v>1.3957324709306387</v>
      </c>
      <c r="S17" s="182">
        <f t="shared" si="3"/>
        <v>4.6082432175488894E-2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34497.760000000002</v>
      </c>
      <c r="F18" s="142">
        <f>F10+F14</f>
        <v>63730.150000000009</v>
      </c>
      <c r="G18" s="249">
        <f>E18/E15</f>
        <v>0.12221591342470285</v>
      </c>
      <c r="H18" s="221">
        <f>F18/F15</f>
        <v>0.20369981015337466</v>
      </c>
      <c r="I18" s="208">
        <f t="shared" si="0"/>
        <v>0.84737066986378262</v>
      </c>
      <c r="K18" s="21">
        <f t="shared" si="5"/>
        <v>3225.6809999999996</v>
      </c>
      <c r="L18" s="142">
        <f t="shared" si="5"/>
        <v>4204.5940000000001</v>
      </c>
      <c r="M18" s="249">
        <f>K18/K15</f>
        <v>3.9896114393397401E-2</v>
      </c>
      <c r="N18" s="221">
        <f>L18/L15</f>
        <v>5.2572029509797759E-2</v>
      </c>
      <c r="O18" s="208">
        <f t="shared" si="1"/>
        <v>0.30347483213622195</v>
      </c>
      <c r="Q18" s="193">
        <f t="shared" si="2"/>
        <v>0.93504070988956955</v>
      </c>
      <c r="R18" s="194">
        <f t="shared" si="2"/>
        <v>0.65974958477267032</v>
      </c>
      <c r="S18" s="186">
        <f t="shared" si="3"/>
        <v>-0.29441619194250029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2024-07-15T13:37:36Z</dcterms:modified>
</cp:coreProperties>
</file>